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20" activeTab="0"/>
  </bookViews>
  <sheets>
    <sheet name="2011" sheetId="1" r:id="rId1"/>
  </sheets>
  <definedNames>
    <definedName name="_xlnm.Print_Titles" localSheetId="0">'2011'!$5:$7</definedName>
  </definedNames>
  <calcPr fullCalcOnLoad="1"/>
</workbook>
</file>

<file path=xl/sharedStrings.xml><?xml version="1.0" encoding="utf-8"?>
<sst xmlns="http://schemas.openxmlformats.org/spreadsheetml/2006/main" count="1096" uniqueCount="453">
  <si>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</si>
  <si>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</si>
  <si>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</si>
  <si>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</si>
  <si>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</si>
  <si>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</si>
  <si>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</si>
  <si>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</si>
  <si>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</si>
  <si>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</si>
  <si>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</si>
  <si>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</si>
  <si>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</si>
  <si>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</si>
  <si>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</si>
  <si>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</si>
  <si>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</si>
  <si>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</si>
  <si>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</si>
  <si>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</si>
  <si>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</si>
  <si>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</si>
  <si>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</si>
  <si>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</si>
  <si>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</si>
  <si>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</si>
  <si>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</si>
  <si>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</si>
  <si>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</si>
  <si>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</si>
  <si>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</si>
  <si>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</si>
  <si>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</si>
  <si>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</si>
  <si>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</si>
  <si>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</si>
  <si>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</si>
  <si>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</si>
  <si>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</si>
  <si>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</si>
  <si>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</si>
  <si>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</si>
  <si>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</si>
  <si>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</si>
  <si>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</si>
  <si>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</si>
  <si>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</si>
  <si>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</si>
  <si>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</si>
  <si>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</si>
  <si>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</si>
  <si>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</si>
  <si>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</si>
  <si>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</si>
  <si>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</si>
  <si>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</si>
  <si>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</si>
  <si>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</si>
  <si>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</si>
  <si>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</si>
  <si>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</si>
  <si>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</si>
  <si>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</si>
  <si>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</si>
  <si>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</si>
  <si>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</si>
  <si>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</si>
  <si>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</si>
  <si>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</si>
  <si>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</si>
  <si>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</si>
  <si>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</si>
  <si>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</si>
  <si>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</si>
  <si>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</si>
  <si>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</si>
  <si>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</si>
  <si>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</si>
  <si>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</si>
  <si>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</si>
  <si>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</si>
  <si>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</si>
  <si>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</si>
  <si>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</si>
  <si>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</si>
  <si>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</si>
  <si>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</si>
  <si>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</si>
  <si>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</si>
  <si>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</si>
  <si>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</si>
  <si>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</si>
  <si>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</si>
  <si>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</si>
  <si>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</si>
  <si>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</si>
  <si>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</si>
  <si>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</si>
  <si>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</si>
  <si>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</si>
  <si>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</si>
  <si>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</si>
  <si>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</si>
  <si>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</si>
  <si>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</si>
  <si>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</si>
  <si>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</si>
  <si>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</si>
  <si>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</si>
  <si>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</si>
  <si>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</si>
  <si>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</si>
  <si>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</si>
  <si>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</si>
  <si>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</si>
  <si>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</si>
  <si>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</si>
  <si>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</si>
  <si>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</si>
  <si>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</si>
  <si>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</si>
  <si>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</si>
  <si>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</si>
  <si>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</si>
  <si>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</si>
  <si>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</si>
  <si>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</si>
  <si>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</si>
  <si>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</si>
  <si>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</si>
  <si>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</si>
  <si>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</si>
  <si>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</si>
  <si>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</si>
  <si>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</si>
  <si>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</si>
  <si>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</si>
  <si>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</si>
  <si>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</si>
  <si>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</si>
  <si>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</si>
  <si>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</si>
  <si>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</si>
  <si>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</si>
  <si>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</si>
  <si>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</si>
  <si>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</si>
  <si>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</si>
  <si>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</si>
  <si>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</si>
  <si>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</si>
  <si>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</si>
  <si>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</si>
  <si>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</si>
  <si>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</si>
  <si>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</si>
  <si>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</si>
  <si>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</si>
  <si>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</si>
  <si>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</si>
  <si>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</si>
  <si>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</si>
  <si>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</si>
  <si>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</si>
  <si>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</si>
  <si>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</si>
  <si>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</si>
  <si>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</si>
  <si>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</si>
  <si>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</si>
  <si>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</si>
  <si>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</si>
  <si>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</si>
  <si>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</si>
  <si>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</si>
  <si>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</si>
  <si>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</si>
  <si>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</si>
  <si>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</si>
  <si>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</si>
  <si>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</si>
  <si>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</si>
  <si>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</si>
  <si>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</si>
  <si>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</si>
  <si>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</si>
  <si>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</si>
  <si>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</si>
  <si>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</si>
  <si>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</si>
  <si>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</si>
  <si>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</si>
  <si>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</si>
  <si>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</si>
  <si>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</si>
  <si>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</si>
  <si>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</si>
  <si>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</si>
  <si>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</si>
  <si>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</si>
  <si>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</si>
  <si>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</si>
  <si>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</si>
  <si>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</si>
  <si>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</si>
  <si>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</si>
  <si>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</si>
  <si>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</si>
  <si>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</si>
  <si>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</si>
  <si>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</si>
  <si>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</si>
  <si>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</si>
  <si>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</si>
  <si>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</si>
  <si>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</si>
  <si>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</si>
  <si>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</si>
  <si>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</si>
  <si>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</si>
  <si>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</si>
  <si>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</si>
  <si>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</si>
  <si>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</si>
  <si>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</si>
  <si>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</si>
  <si>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</si>
  <si>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</si>
  <si>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</si>
  <si>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</si>
  <si>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</si>
  <si>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</si>
  <si>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</si>
  <si>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</si>
  <si>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</si>
  <si>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</si>
  <si>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</si>
  <si>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</si>
  <si>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</si>
  <si>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</si>
  <si>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</si>
  <si>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</si>
  <si>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</si>
  <si>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</si>
  <si>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</si>
  <si>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</si>
  <si>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</si>
  <si>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</si>
  <si>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</si>
  <si>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</si>
  <si>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</si>
  <si>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</si>
  <si>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</si>
  <si>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</si>
  <si>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</si>
  <si>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</si>
  <si>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</si>
  <si>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</si>
  <si>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</si>
  <si>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</si>
  <si>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</si>
  <si>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</si>
  <si>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</si>
  <si>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</si>
  <si>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</si>
  <si>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</si>
  <si>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</si>
  <si>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</si>
  <si>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</si>
  <si>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</si>
  <si>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</si>
  <si>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</si>
  <si>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</si>
  <si>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</si>
  <si>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</si>
  <si>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</si>
  <si>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</si>
  <si>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</si>
  <si>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</si>
  <si>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</si>
  <si>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</si>
  <si>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</si>
  <si>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</si>
  <si>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</si>
  <si>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</si>
  <si>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</si>
  <si>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</si>
  <si>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</si>
  <si>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</si>
  <si>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</si>
  <si>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</si>
  <si>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</si>
  <si>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</si>
  <si>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</si>
  <si>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</si>
  <si>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</si>
  <si>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</si>
  <si>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</si>
  <si>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</si>
  <si>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</si>
  <si>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</si>
  <si>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</si>
  <si>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</si>
  <si>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</si>
  <si>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</si>
  <si>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</si>
  <si>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</si>
  <si>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</si>
  <si>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</si>
  <si>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</si>
  <si>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</si>
  <si>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</si>
  <si>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</si>
  <si>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</si>
  <si>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</si>
  <si>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</si>
  <si>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</si>
  <si>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</si>
  <si>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</si>
  <si>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</si>
  <si>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</si>
  <si>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</si>
  <si>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</si>
  <si>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</si>
  <si>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</si>
  <si>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</si>
  <si>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</si>
  <si>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</si>
  <si>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</si>
  <si>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</si>
  <si>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</si>
  <si>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</si>
  <si>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</si>
  <si>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</si>
  <si>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</si>
  <si>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</si>
  <si>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</si>
  <si>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</si>
  <si>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</si>
  <si>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</si>
  <si>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</si>
  <si>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</si>
  <si>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</si>
  <si>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</si>
  <si>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</si>
  <si>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</si>
  <si>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</si>
  <si>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</si>
  <si>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</si>
  <si>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</si>
  <si>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</si>
  <si>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</si>
  <si>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</si>
  <si>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</si>
  <si>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</si>
  <si>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</si>
  <si>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</si>
  <si>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</si>
  <si>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</si>
  <si>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</si>
  <si>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</si>
  <si>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</si>
  <si>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</si>
  <si>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</si>
  <si>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</si>
  <si>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</si>
  <si>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</si>
  <si>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</si>
  <si>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</si>
  <si>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</si>
  <si>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</si>
  <si>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</si>
  <si>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</si>
  <si>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</si>
  <si>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</si>
  <si>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</si>
  <si>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</si>
  <si>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</si>
  <si>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</si>
  <si>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</si>
  <si>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</si>
  <si>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</si>
  <si>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</si>
  <si>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</si>
  <si>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Водные ресурсы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</si>
  <si>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</si>
  <si>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</si>
  <si>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</si>
  <si>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</si>
  <si>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</si>
  <si>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</si>
  <si>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</si>
  <si>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</si>
  <si>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</si>
  <si>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</si>
  <si>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</si>
  <si>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</si>
  <si>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</si>
  <si>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</si>
  <si>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</si>
  <si>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</si>
  <si>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</si>
  <si>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</si>
  <si>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</si>
  <si>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</si>
  <si>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</si>
  <si>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</si>
  <si>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</si>
  <si>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</si>
  <si>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</si>
  <si>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</si>
  <si>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</si>
  <si>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</si>
  <si>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</si>
  <si>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</si>
  <si>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</si>
  <si>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</si>
  <si>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</si>
  <si>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</si>
  <si>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</si>
  <si>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</si>
  <si>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</si>
  <si>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</si>
  <si>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</si>
  <si>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</si>
  <si>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</si>
  <si>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</si>
  <si>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</si>
  <si>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</si>
  <si>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</si>
  <si>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</si>
  <si>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</si>
  <si>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</si>
  <si>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</si>
  <si>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</si>
  <si>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</si>
  <si>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>Фактические затраты на заработную плату работникам муниципальных учреждений, оплата труда которых осуществляется за счет средств бюджетной сметы,  за отчетный период, тыс.рублей</t>
  </si>
  <si>
    <t xml:space="preserve">      Обеспечение проведения выборов и референдумов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</si>
  <si>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</si>
  <si>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</si>
  <si>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</si>
  <si>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</si>
  <si>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  Обслуживание внутреннего государственного и муниципального долга</t>
  </si>
  <si>
    <t>БЕЗВОЗМЕЗДНЫЕ ПОСТУПЛЕНИЯ</t>
  </si>
  <si>
    <t>ПРОЧИЕ БЕЗВОЗМЕЗДНЫЕ ПОСТУПЛЕНИЯ</t>
  </si>
  <si>
    <t xml:space="preserve">      Судебная система</t>
  </si>
  <si>
    <t>Сведения о ходе исполнения  бюджета ЗАТО Железногорск в 2012 году</t>
  </si>
  <si>
    <t>План с учетом изменений
на 2012 год</t>
  </si>
  <si>
    <t xml:space="preserve">      Дорожное хозяйство (дорожные фонды)</t>
  </si>
  <si>
    <t>% исполне-ния</t>
  </si>
  <si>
    <t>по состоянию на 1 июля 2012 года</t>
  </si>
  <si>
    <t>Сведения о численности муниципальных служащих органов местного самоуправления и работников муниципальных учреждений по состоянию на 1 июля 2012 года</t>
  </si>
  <si>
    <t>Исполнено за 1 полугодие
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</si>
</sst>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4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vertical="top" shrinkToFit="1"/>
    </xf>
    <xf numFmtId="165" fontId="51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4" borderId="0" xfId="0" applyNumberFormat="1" applyFont="1" applyFill="1" applyBorder="1" applyAlignment="1">
      <alignment horizontal="right" vertical="top" shrinkToFit="1"/>
    </xf>
    <xf numFmtId="4" fontId="12" fillId="34" borderId="10" xfId="0" applyNumberFormat="1" applyFont="1" applyFill="1" applyBorder="1" applyAlignment="1">
      <alignment horizontal="right" vertical="top" shrinkToFi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1" fillId="0" borderId="10" xfId="54" applyNumberFormat="1" applyFont="1" applyFill="1" applyBorder="1" applyAlignment="1">
      <alignment horizontal="right" vertical="top"/>
      <protection/>
    </xf>
    <xf numFmtId="166" fontId="9" fillId="0" borderId="11" xfId="0" applyNumberFormat="1" applyFont="1" applyBorder="1" applyAlignment="1">
      <alignment/>
    </xf>
    <xf numFmtId="4" fontId="11" fillId="34" borderId="10" xfId="54" applyNumberFormat="1" applyFont="1" applyFill="1" applyBorder="1" applyAlignment="1">
      <alignment horizontal="right" vertical="top"/>
      <protection/>
    </xf>
    <xf numFmtId="4" fontId="11" fillId="34" borderId="10" xfId="0" applyNumberFormat="1" applyFont="1" applyFill="1" applyBorder="1" applyAlignment="1">
      <alignment horizontal="right" vertical="center" shrinkToFit="1"/>
    </xf>
    <xf numFmtId="164" fontId="10" fillId="34" borderId="11" xfId="0" applyNumberFormat="1" applyFont="1" applyFill="1" applyBorder="1" applyAlignment="1">
      <alignment vertical="top"/>
    </xf>
    <xf numFmtId="165" fontId="10" fillId="34" borderId="11" xfId="0" applyNumberFormat="1" applyFont="1" applyFill="1" applyBorder="1" applyAlignment="1">
      <alignment vertical="top"/>
    </xf>
    <xf numFmtId="4" fontId="10" fillId="34" borderId="10" xfId="0" applyNumberFormat="1" applyFont="1" applyFill="1" applyBorder="1" applyAlignment="1">
      <alignment horizontal="right" vertical="top"/>
    </xf>
    <xf numFmtId="4" fontId="10" fillId="34" borderId="10" xfId="0" applyNumberFormat="1" applyFont="1" applyFill="1" applyBorder="1" applyAlignment="1">
      <alignment vertical="top"/>
    </xf>
    <xf numFmtId="4" fontId="9" fillId="34" borderId="10" xfId="0" applyNumberFormat="1" applyFont="1" applyFill="1" applyBorder="1" applyAlignment="1">
      <alignment vertical="top"/>
    </xf>
    <xf numFmtId="164" fontId="9" fillId="34" borderId="11" xfId="0" applyNumberFormat="1" applyFont="1" applyFill="1" applyBorder="1" applyAlignment="1">
      <alignment vertical="top"/>
    </xf>
    <xf numFmtId="165" fontId="9" fillId="34" borderId="11" xfId="0" applyNumberFormat="1" applyFont="1" applyFill="1" applyBorder="1" applyAlignment="1">
      <alignment vertical="top"/>
    </xf>
    <xf numFmtId="164" fontId="9" fillId="34" borderId="10" xfId="0" applyNumberFormat="1" applyFont="1" applyFill="1" applyBorder="1" applyAlignment="1">
      <alignment vertical="top"/>
    </xf>
    <xf numFmtId="4" fontId="10" fillId="34" borderId="11" xfId="0" applyNumberFormat="1" applyFont="1" applyFill="1" applyBorder="1" applyAlignment="1">
      <alignment vertical="top"/>
    </xf>
    <xf numFmtId="4" fontId="9" fillId="34" borderId="11" xfId="0" applyNumberFormat="1" applyFont="1" applyFill="1" applyBorder="1" applyAlignment="1">
      <alignment vertical="top"/>
    </xf>
    <xf numFmtId="4" fontId="52" fillId="34" borderId="10" xfId="0" applyNumberFormat="1" applyFont="1" applyFill="1" applyBorder="1" applyAlignment="1">
      <alignment/>
    </xf>
    <xf numFmtId="4" fontId="53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167" fontId="9" fillId="34" borderId="1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 wrapText="1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4" xfId="53" applyFont="1" applyBorder="1" applyAlignment="1" applyProtection="1">
      <alignment horizontal="center" vertical="center" wrapText="1"/>
      <protection locked="0"/>
    </xf>
    <xf numFmtId="0" fontId="7" fillId="0" borderId="15" xfId="53" applyFont="1" applyBorder="1" applyAlignment="1" applyProtection="1">
      <alignment horizontal="center" vertical="center" wrapText="1"/>
      <protection locked="0"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167" fontId="9" fillId="0" borderId="14" xfId="0" applyNumberFormat="1" applyFont="1" applyBorder="1" applyAlignment="1">
      <alignment/>
    </xf>
    <xf numFmtId="0" fontId="51" fillId="0" borderId="20" xfId="0" applyFont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Обычный_Прил.№2(дефицит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view="pageBreakPreview" zoomScaleSheetLayoutView="100" zoomScalePageLayoutView="0" workbookViewId="0" topLeftCell="A251">
      <selection activeCell="A257" sqref="A257:H257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7.7109375" style="0" customWidth="1"/>
    <col min="12" max="12" width="9.7109375" style="0" hidden="1" customWidth="1"/>
    <col min="13" max="13" width="9.140625" style="0" hidden="1" customWidth="1"/>
    <col min="15" max="15" width="10.140625" style="0" bestFit="1" customWidth="1"/>
  </cols>
  <sheetData>
    <row r="1" spans="1:12" ht="15.75">
      <c r="A1" s="96"/>
      <c r="B1" s="96"/>
      <c r="C1" s="96"/>
      <c r="D1" s="96"/>
      <c r="E1" s="96"/>
      <c r="F1" s="96"/>
      <c r="G1" s="96"/>
      <c r="H1" s="1"/>
      <c r="I1" s="2"/>
      <c r="J1" s="2"/>
      <c r="K1" s="2"/>
      <c r="L1" s="2"/>
    </row>
    <row r="2" spans="1:12" ht="19.5" customHeight="1">
      <c r="A2" s="96" t="s">
        <v>446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"/>
    </row>
    <row r="3" spans="1:12" ht="15.75">
      <c r="A3" s="97" t="s">
        <v>450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5.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98" t="s">
        <v>1</v>
      </c>
      <c r="B5" s="99" t="s">
        <v>2</v>
      </c>
      <c r="C5" s="99" t="s">
        <v>3</v>
      </c>
      <c r="D5" s="100" t="s">
        <v>4</v>
      </c>
      <c r="E5" s="100" t="s">
        <v>5</v>
      </c>
      <c r="F5" s="101" t="s">
        <v>6</v>
      </c>
      <c r="G5" s="102" t="s">
        <v>447</v>
      </c>
      <c r="H5" s="105" t="s">
        <v>452</v>
      </c>
      <c r="I5" s="108" t="s">
        <v>7</v>
      </c>
      <c r="J5" s="108"/>
      <c r="K5" s="108" t="s">
        <v>449</v>
      </c>
      <c r="L5" s="108"/>
    </row>
    <row r="6" spans="1:12" ht="12.75" customHeight="1">
      <c r="A6" s="98"/>
      <c r="B6" s="99"/>
      <c r="C6" s="99"/>
      <c r="D6" s="100"/>
      <c r="E6" s="100"/>
      <c r="F6" s="101"/>
      <c r="G6" s="103"/>
      <c r="H6" s="106"/>
      <c r="I6" s="110" t="s">
        <v>8</v>
      </c>
      <c r="J6" s="110" t="s">
        <v>9</v>
      </c>
      <c r="K6" s="109"/>
      <c r="L6" s="109"/>
    </row>
    <row r="7" spans="1:12" ht="22.5" customHeight="1" hidden="1" thickBot="1">
      <c r="A7" s="98"/>
      <c r="B7" s="99"/>
      <c r="C7" s="99"/>
      <c r="D7" s="100"/>
      <c r="E7" s="100"/>
      <c r="F7" s="101"/>
      <c r="G7" s="104"/>
      <c r="H7" s="107"/>
      <c r="I7" s="110"/>
      <c r="J7" s="110"/>
      <c r="K7" s="109"/>
      <c r="L7" s="109"/>
    </row>
    <row r="8" spans="1:12" ht="22.5" customHeight="1">
      <c r="A8" s="9" t="s">
        <v>10</v>
      </c>
      <c r="B8" s="6"/>
      <c r="C8" s="6"/>
      <c r="D8" s="7"/>
      <c r="E8" s="7"/>
      <c r="F8" s="8"/>
      <c r="G8" s="111"/>
      <c r="H8" s="112"/>
      <c r="I8" s="112"/>
      <c r="J8" s="112"/>
      <c r="K8" s="113"/>
      <c r="L8" s="10"/>
    </row>
    <row r="9" spans="1:12" ht="30" customHeight="1">
      <c r="A9" s="11" t="s">
        <v>11</v>
      </c>
      <c r="B9" s="12" t="s">
        <v>12</v>
      </c>
      <c r="C9" s="12"/>
      <c r="D9" s="12" t="s">
        <v>12</v>
      </c>
      <c r="E9" s="12" t="s">
        <v>12</v>
      </c>
      <c r="F9" s="12" t="s">
        <v>12</v>
      </c>
      <c r="G9" s="76">
        <f>G11+G20+G23+G28+G33+G38+G45+G47+G50+G54+G65</f>
        <v>828921463</v>
      </c>
      <c r="H9" s="76">
        <f>H11+H20+H23+H28+H33+H38+H45+H47+H50+H54+H65</f>
        <v>401390677.89</v>
      </c>
      <c r="I9" s="13">
        <f aca="true" t="shared" si="0" ref="I9:I40">H9-G9</f>
        <v>-427530785.11</v>
      </c>
      <c r="J9" s="13" t="e">
        <f>H9-#REF!</f>
        <v>#REF!</v>
      </c>
      <c r="K9" s="14">
        <f aca="true" t="shared" si="1" ref="K9:K32">H9/G9*100</f>
        <v>48.42324584494442</v>
      </c>
      <c r="L9" s="15" t="e">
        <f>H9/#REF!*100</f>
        <v>#REF!</v>
      </c>
    </row>
    <row r="10" spans="1:12" ht="15" hidden="1">
      <c r="A10" s="11" t="s">
        <v>13</v>
      </c>
      <c r="B10" s="12"/>
      <c r="C10" s="12"/>
      <c r="D10" s="12"/>
      <c r="E10" s="12"/>
      <c r="F10" s="12"/>
      <c r="G10" s="76">
        <f>G11+G20+G23+G28+G33</f>
        <v>660259369</v>
      </c>
      <c r="H10" s="76">
        <f>H11+H20+H23+H28+H33</f>
        <v>319265859.73999995</v>
      </c>
      <c r="I10" s="16">
        <f t="shared" si="0"/>
        <v>-340993509.26000005</v>
      </c>
      <c r="J10" s="16" t="e">
        <f>H10-#REF!</f>
        <v>#REF!</v>
      </c>
      <c r="K10" s="17">
        <f t="shared" si="1"/>
        <v>48.35461255529718</v>
      </c>
      <c r="L10" s="15" t="e">
        <f>H10/#REF!*100</f>
        <v>#REF!</v>
      </c>
    </row>
    <row r="11" spans="1:12" ht="15">
      <c r="A11" s="18" t="s">
        <v>14</v>
      </c>
      <c r="B11" s="19" t="s">
        <v>12</v>
      </c>
      <c r="C11" s="19" t="s">
        <v>15</v>
      </c>
      <c r="D11" s="19" t="s">
        <v>12</v>
      </c>
      <c r="E11" s="19" t="s">
        <v>12</v>
      </c>
      <c r="F11" s="19" t="s">
        <v>12</v>
      </c>
      <c r="G11" s="80">
        <v>604706259</v>
      </c>
      <c r="H11" s="80">
        <v>296864556.65</v>
      </c>
      <c r="I11" s="81">
        <f t="shared" si="0"/>
        <v>-307841702.35</v>
      </c>
      <c r="J11" s="81" t="e">
        <f>H11-#REF!</f>
        <v>#REF!</v>
      </c>
      <c r="K11" s="82">
        <f t="shared" si="1"/>
        <v>49.09235719519814</v>
      </c>
      <c r="L11" s="15" t="e">
        <f>H11/#REF!*100</f>
        <v>#REF!</v>
      </c>
    </row>
    <row r="12" spans="1:12" ht="24" customHeight="1" hidden="1">
      <c r="A12" s="18" t="s">
        <v>16</v>
      </c>
      <c r="B12" s="19" t="s">
        <v>17</v>
      </c>
      <c r="C12" s="19" t="s">
        <v>18</v>
      </c>
      <c r="D12" s="19" t="s">
        <v>19</v>
      </c>
      <c r="E12" s="19" t="s">
        <v>20</v>
      </c>
      <c r="F12" s="19" t="s">
        <v>21</v>
      </c>
      <c r="G12" s="83">
        <v>51166080</v>
      </c>
      <c r="H12" s="83"/>
      <c r="I12" s="81">
        <f t="shared" si="0"/>
        <v>-51166080</v>
      </c>
      <c r="J12" s="81" t="e">
        <f>H12-#REF!</f>
        <v>#REF!</v>
      </c>
      <c r="K12" s="82">
        <f t="shared" si="1"/>
        <v>0</v>
      </c>
      <c r="L12" s="20" t="e">
        <f>H12/#REF!*100</f>
        <v>#REF!</v>
      </c>
    </row>
    <row r="13" spans="1:12" ht="15" hidden="1">
      <c r="A13" s="18" t="s">
        <v>22</v>
      </c>
      <c r="B13" s="19" t="s">
        <v>12</v>
      </c>
      <c r="C13" s="19" t="s">
        <v>23</v>
      </c>
      <c r="D13" s="19" t="s">
        <v>12</v>
      </c>
      <c r="E13" s="19" t="s">
        <v>12</v>
      </c>
      <c r="F13" s="19" t="s">
        <v>12</v>
      </c>
      <c r="G13" s="83">
        <f>G14+G15+G18+G19</f>
        <v>595731246</v>
      </c>
      <c r="H13" s="83"/>
      <c r="I13" s="81">
        <f t="shared" si="0"/>
        <v>-595731246</v>
      </c>
      <c r="J13" s="81" t="e">
        <f>H13-#REF!</f>
        <v>#REF!</v>
      </c>
      <c r="K13" s="82">
        <f t="shared" si="1"/>
        <v>0</v>
      </c>
      <c r="L13" s="15" t="e">
        <f>H13/#REF!*100</f>
        <v>#REF!</v>
      </c>
    </row>
    <row r="14" spans="1:12" ht="36" customHeight="1" hidden="1">
      <c r="A14" s="21" t="s">
        <v>24</v>
      </c>
      <c r="B14" s="19" t="s">
        <v>17</v>
      </c>
      <c r="C14" s="19" t="s">
        <v>25</v>
      </c>
      <c r="D14" s="19" t="s">
        <v>26</v>
      </c>
      <c r="E14" s="19" t="s">
        <v>20</v>
      </c>
      <c r="F14" s="19" t="s">
        <v>21</v>
      </c>
      <c r="G14" s="83">
        <v>3859040</v>
      </c>
      <c r="H14" s="83"/>
      <c r="I14" s="81">
        <f t="shared" si="0"/>
        <v>-3859040</v>
      </c>
      <c r="J14" s="81" t="e">
        <f>H14-#REF!</f>
        <v>#REF!</v>
      </c>
      <c r="K14" s="82">
        <f t="shared" si="1"/>
        <v>0</v>
      </c>
      <c r="L14" s="20" t="e">
        <f>H14/#REF!*100</f>
        <v>#REF!</v>
      </c>
    </row>
    <row r="15" spans="1:12" ht="36" customHeight="1" hidden="1">
      <c r="A15" s="18" t="s">
        <v>27</v>
      </c>
      <c r="B15" s="19" t="s">
        <v>12</v>
      </c>
      <c r="C15" s="19" t="s">
        <v>28</v>
      </c>
      <c r="D15" s="19" t="s">
        <v>12</v>
      </c>
      <c r="E15" s="19" t="s">
        <v>12</v>
      </c>
      <c r="F15" s="19" t="s">
        <v>12</v>
      </c>
      <c r="G15" s="83">
        <f>G16+G17</f>
        <v>591446194</v>
      </c>
      <c r="H15" s="83"/>
      <c r="I15" s="81">
        <f t="shared" si="0"/>
        <v>-591446194</v>
      </c>
      <c r="J15" s="81" t="e">
        <f>H15-#REF!</f>
        <v>#REF!</v>
      </c>
      <c r="K15" s="82">
        <f t="shared" si="1"/>
        <v>0</v>
      </c>
      <c r="L15" s="15" t="e">
        <f>H15/#REF!*100</f>
        <v>#REF!</v>
      </c>
    </row>
    <row r="16" spans="1:12" ht="60" customHeight="1" hidden="1">
      <c r="A16" s="18" t="s">
        <v>29</v>
      </c>
      <c r="B16" s="19" t="s">
        <v>17</v>
      </c>
      <c r="C16" s="19" t="s">
        <v>30</v>
      </c>
      <c r="D16" s="19" t="s">
        <v>26</v>
      </c>
      <c r="E16" s="19" t="s">
        <v>20</v>
      </c>
      <c r="F16" s="19" t="s">
        <v>21</v>
      </c>
      <c r="G16" s="83">
        <v>589202314</v>
      </c>
      <c r="H16" s="83"/>
      <c r="I16" s="81">
        <f t="shared" si="0"/>
        <v>-589202314</v>
      </c>
      <c r="J16" s="81" t="e">
        <f>H16-#REF!</f>
        <v>#REF!</v>
      </c>
      <c r="K16" s="82">
        <f t="shared" si="1"/>
        <v>0</v>
      </c>
      <c r="L16" s="20" t="e">
        <f>H16/#REF!*100</f>
        <v>#REF!</v>
      </c>
    </row>
    <row r="17" spans="1:12" ht="60" customHeight="1" hidden="1">
      <c r="A17" s="18" t="s">
        <v>31</v>
      </c>
      <c r="B17" s="19" t="s">
        <v>17</v>
      </c>
      <c r="C17" s="19" t="s">
        <v>32</v>
      </c>
      <c r="D17" s="19" t="s">
        <v>26</v>
      </c>
      <c r="E17" s="19" t="s">
        <v>20</v>
      </c>
      <c r="F17" s="19" t="s">
        <v>21</v>
      </c>
      <c r="G17" s="83">
        <v>2243880</v>
      </c>
      <c r="H17" s="83"/>
      <c r="I17" s="81">
        <f t="shared" si="0"/>
        <v>-2243880</v>
      </c>
      <c r="J17" s="81" t="e">
        <f>H17-#REF!</f>
        <v>#REF!</v>
      </c>
      <c r="K17" s="82">
        <f t="shared" si="1"/>
        <v>0</v>
      </c>
      <c r="L17" s="20" t="e">
        <f>H17/#REF!*100</f>
        <v>#REF!</v>
      </c>
    </row>
    <row r="18" spans="1:12" ht="24" customHeight="1" hidden="1">
      <c r="A18" s="18" t="s">
        <v>33</v>
      </c>
      <c r="B18" s="19" t="s">
        <v>17</v>
      </c>
      <c r="C18" s="19" t="s">
        <v>34</v>
      </c>
      <c r="D18" s="19" t="s">
        <v>26</v>
      </c>
      <c r="E18" s="19" t="s">
        <v>20</v>
      </c>
      <c r="F18" s="19" t="s">
        <v>21</v>
      </c>
      <c r="G18" s="83">
        <v>100812</v>
      </c>
      <c r="H18" s="83"/>
      <c r="I18" s="81">
        <f t="shared" si="0"/>
        <v>-100812</v>
      </c>
      <c r="J18" s="81" t="e">
        <f>H18-#REF!</f>
        <v>#REF!</v>
      </c>
      <c r="K18" s="82">
        <f t="shared" si="1"/>
        <v>0</v>
      </c>
      <c r="L18" s="20" t="e">
        <f>H18/#REF!*100</f>
        <v>#REF!</v>
      </c>
    </row>
    <row r="19" spans="1:12" ht="60" customHeight="1" hidden="1">
      <c r="A19" s="21" t="s">
        <v>35</v>
      </c>
      <c r="B19" s="19" t="s">
        <v>17</v>
      </c>
      <c r="C19" s="19" t="s">
        <v>36</v>
      </c>
      <c r="D19" s="19" t="s">
        <v>26</v>
      </c>
      <c r="E19" s="19" t="s">
        <v>20</v>
      </c>
      <c r="F19" s="19" t="s">
        <v>21</v>
      </c>
      <c r="G19" s="83">
        <v>325200</v>
      </c>
      <c r="H19" s="83"/>
      <c r="I19" s="81">
        <f t="shared" si="0"/>
        <v>-325200</v>
      </c>
      <c r="J19" s="81" t="e">
        <f>H19-#REF!</f>
        <v>#REF!</v>
      </c>
      <c r="K19" s="82">
        <f t="shared" si="1"/>
        <v>0</v>
      </c>
      <c r="L19" s="20" t="e">
        <f>H19/#REF!*100</f>
        <v>#REF!</v>
      </c>
    </row>
    <row r="20" spans="1:12" ht="15">
      <c r="A20" s="18" t="s">
        <v>37</v>
      </c>
      <c r="B20" s="19" t="s">
        <v>12</v>
      </c>
      <c r="C20" s="19" t="s">
        <v>38</v>
      </c>
      <c r="D20" s="19" t="s">
        <v>12</v>
      </c>
      <c r="E20" s="19" t="s">
        <v>12</v>
      </c>
      <c r="F20" s="19" t="s">
        <v>12</v>
      </c>
      <c r="G20" s="80">
        <v>25216050</v>
      </c>
      <c r="H20" s="80">
        <v>13682467.75</v>
      </c>
      <c r="I20" s="81">
        <f t="shared" si="0"/>
        <v>-11533582.25</v>
      </c>
      <c r="J20" s="81" t="e">
        <f>H20-#REF!</f>
        <v>#REF!</v>
      </c>
      <c r="K20" s="82">
        <f t="shared" si="1"/>
        <v>54.26094788834889</v>
      </c>
      <c r="L20" s="15" t="e">
        <f>H20/#REF!*100</f>
        <v>#REF!</v>
      </c>
    </row>
    <row r="21" spans="1:12" ht="26.25" customHeight="1" hidden="1">
      <c r="A21" s="18" t="s">
        <v>39</v>
      </c>
      <c r="B21" s="19" t="s">
        <v>17</v>
      </c>
      <c r="C21" s="19" t="s">
        <v>40</v>
      </c>
      <c r="D21" s="19" t="s">
        <v>19</v>
      </c>
      <c r="E21" s="19" t="s">
        <v>20</v>
      </c>
      <c r="F21" s="19" t="s">
        <v>21</v>
      </c>
      <c r="G21" s="83">
        <v>19295000</v>
      </c>
      <c r="H21" s="83"/>
      <c r="I21" s="81">
        <f t="shared" si="0"/>
        <v>-19295000</v>
      </c>
      <c r="J21" s="81" t="e">
        <f>H21-#REF!</f>
        <v>#REF!</v>
      </c>
      <c r="K21" s="82">
        <f t="shared" si="1"/>
        <v>0</v>
      </c>
      <c r="L21" s="20" t="e">
        <f>H21/#REF!*100</f>
        <v>#REF!</v>
      </c>
    </row>
    <row r="22" spans="1:12" ht="15" hidden="1">
      <c r="A22" s="18" t="s">
        <v>41</v>
      </c>
      <c r="B22" s="19" t="s">
        <v>17</v>
      </c>
      <c r="C22" s="19" t="s">
        <v>42</v>
      </c>
      <c r="D22" s="19" t="s">
        <v>26</v>
      </c>
      <c r="E22" s="19" t="s">
        <v>20</v>
      </c>
      <c r="F22" s="19" t="s">
        <v>21</v>
      </c>
      <c r="G22" s="83">
        <v>100000</v>
      </c>
      <c r="H22" s="83"/>
      <c r="I22" s="81">
        <f t="shared" si="0"/>
        <v>-100000</v>
      </c>
      <c r="J22" s="81" t="e">
        <f>H22-#REF!</f>
        <v>#REF!</v>
      </c>
      <c r="K22" s="82">
        <f t="shared" si="1"/>
        <v>0</v>
      </c>
      <c r="L22" s="20" t="e">
        <f>H22/#REF!*100</f>
        <v>#REF!</v>
      </c>
    </row>
    <row r="23" spans="1:12" ht="15">
      <c r="A23" s="18" t="s">
        <v>43</v>
      </c>
      <c r="B23" s="19" t="s">
        <v>12</v>
      </c>
      <c r="C23" s="19" t="s">
        <v>44</v>
      </c>
      <c r="D23" s="19" t="s">
        <v>12</v>
      </c>
      <c r="E23" s="19" t="s">
        <v>12</v>
      </c>
      <c r="F23" s="19" t="s">
        <v>12</v>
      </c>
      <c r="G23" s="80">
        <v>24812060</v>
      </c>
      <c r="H23" s="80">
        <v>5078859.57</v>
      </c>
      <c r="I23" s="81">
        <f t="shared" si="0"/>
        <v>-19733200.43</v>
      </c>
      <c r="J23" s="81" t="e">
        <f>H23-#REF!</f>
        <v>#REF!</v>
      </c>
      <c r="K23" s="82">
        <f t="shared" si="1"/>
        <v>20.469318428215956</v>
      </c>
      <c r="L23" s="15" t="e">
        <f>H23/#REF!*100</f>
        <v>#REF!</v>
      </c>
    </row>
    <row r="24" spans="1:12" ht="63" customHeight="1" hidden="1">
      <c r="A24" s="18" t="s">
        <v>45</v>
      </c>
      <c r="B24" s="19" t="s">
        <v>17</v>
      </c>
      <c r="C24" s="19" t="s">
        <v>46</v>
      </c>
      <c r="D24" s="19" t="s">
        <v>47</v>
      </c>
      <c r="E24" s="19" t="s">
        <v>20</v>
      </c>
      <c r="F24" s="19" t="s">
        <v>21</v>
      </c>
      <c r="G24" s="83">
        <v>11600000</v>
      </c>
      <c r="H24" s="83"/>
      <c r="I24" s="81">
        <f t="shared" si="0"/>
        <v>-11600000</v>
      </c>
      <c r="J24" s="81" t="e">
        <f>H24-#REF!</f>
        <v>#REF!</v>
      </c>
      <c r="K24" s="82">
        <f t="shared" si="1"/>
        <v>0</v>
      </c>
      <c r="L24" s="20" t="e">
        <f>H24/#REF!*100</f>
        <v>#REF!</v>
      </c>
    </row>
    <row r="25" spans="1:12" ht="15" hidden="1">
      <c r="A25" s="18" t="s">
        <v>48</v>
      </c>
      <c r="B25" s="19" t="s">
        <v>12</v>
      </c>
      <c r="C25" s="19" t="s">
        <v>49</v>
      </c>
      <c r="D25" s="19" t="s">
        <v>12</v>
      </c>
      <c r="E25" s="19" t="s">
        <v>12</v>
      </c>
      <c r="F25" s="19" t="s">
        <v>12</v>
      </c>
      <c r="G25" s="83">
        <f>G26+G27</f>
        <v>10500000</v>
      </c>
      <c r="H25" s="83"/>
      <c r="I25" s="81">
        <f t="shared" si="0"/>
        <v>-10500000</v>
      </c>
      <c r="J25" s="81" t="e">
        <f>H25-#REF!</f>
        <v>#REF!</v>
      </c>
      <c r="K25" s="82">
        <f t="shared" si="1"/>
        <v>0</v>
      </c>
      <c r="L25" s="15" t="e">
        <f>H25/#REF!*100</f>
        <v>#REF!</v>
      </c>
    </row>
    <row r="26" spans="1:12" ht="88.5" customHeight="1" hidden="1">
      <c r="A26" s="18" t="s">
        <v>50</v>
      </c>
      <c r="B26" s="19" t="s">
        <v>17</v>
      </c>
      <c r="C26" s="19" t="s">
        <v>51</v>
      </c>
      <c r="D26" s="19" t="s">
        <v>47</v>
      </c>
      <c r="E26" s="19" t="s">
        <v>20</v>
      </c>
      <c r="F26" s="19" t="s">
        <v>21</v>
      </c>
      <c r="G26" s="83">
        <v>2218900</v>
      </c>
      <c r="H26" s="83"/>
      <c r="I26" s="81">
        <f t="shared" si="0"/>
        <v>-2218900</v>
      </c>
      <c r="J26" s="81" t="e">
        <f>H26-#REF!</f>
        <v>#REF!</v>
      </c>
      <c r="K26" s="82">
        <f t="shared" si="1"/>
        <v>0</v>
      </c>
      <c r="L26" s="20" t="e">
        <f>H26/#REF!*100</f>
        <v>#REF!</v>
      </c>
    </row>
    <row r="27" spans="1:12" ht="90" customHeight="1" hidden="1">
      <c r="A27" s="18" t="s">
        <v>52</v>
      </c>
      <c r="B27" s="19" t="s">
        <v>17</v>
      </c>
      <c r="C27" s="19" t="s">
        <v>53</v>
      </c>
      <c r="D27" s="19" t="s">
        <v>47</v>
      </c>
      <c r="E27" s="19" t="s">
        <v>20</v>
      </c>
      <c r="F27" s="19" t="s">
        <v>21</v>
      </c>
      <c r="G27" s="83">
        <v>8281100</v>
      </c>
      <c r="H27" s="83"/>
      <c r="I27" s="81">
        <f t="shared" si="0"/>
        <v>-8281100</v>
      </c>
      <c r="J27" s="81" t="e">
        <f>H27-#REF!</f>
        <v>#REF!</v>
      </c>
      <c r="K27" s="82">
        <f t="shared" si="1"/>
        <v>0</v>
      </c>
      <c r="L27" s="20" t="e">
        <f>H27/#REF!*100</f>
        <v>#REF!</v>
      </c>
    </row>
    <row r="28" spans="1:12" ht="15">
      <c r="A28" s="18" t="s">
        <v>54</v>
      </c>
      <c r="B28" s="19" t="s">
        <v>12</v>
      </c>
      <c r="C28" s="19" t="s">
        <v>55</v>
      </c>
      <c r="D28" s="19" t="s">
        <v>12</v>
      </c>
      <c r="E28" s="19" t="s">
        <v>12</v>
      </c>
      <c r="F28" s="19" t="s">
        <v>12</v>
      </c>
      <c r="G28" s="80">
        <v>5525000</v>
      </c>
      <c r="H28" s="80">
        <v>3641668.58</v>
      </c>
      <c r="I28" s="81">
        <f t="shared" si="0"/>
        <v>-1883331.42</v>
      </c>
      <c r="J28" s="81" t="e">
        <f>H28-#REF!</f>
        <v>#REF!</v>
      </c>
      <c r="K28" s="82">
        <f>H28/G28*100</f>
        <v>65.9125534841629</v>
      </c>
      <c r="L28" s="15" t="e">
        <f>H28/#REF!*100</f>
        <v>#REF!</v>
      </c>
    </row>
    <row r="29" spans="1:12" ht="75.75" customHeight="1" hidden="1">
      <c r="A29" s="18" t="s">
        <v>56</v>
      </c>
      <c r="B29" s="19" t="s">
        <v>17</v>
      </c>
      <c r="C29" s="19" t="s">
        <v>57</v>
      </c>
      <c r="D29" s="19" t="s">
        <v>26</v>
      </c>
      <c r="E29" s="19" t="s">
        <v>20</v>
      </c>
      <c r="F29" s="19" t="s">
        <v>21</v>
      </c>
      <c r="G29" s="83">
        <v>3700000</v>
      </c>
      <c r="H29" s="83"/>
      <c r="I29" s="81">
        <f t="shared" si="0"/>
        <v>-3700000</v>
      </c>
      <c r="J29" s="81" t="e">
        <f>H29-#REF!</f>
        <v>#REF!</v>
      </c>
      <c r="K29" s="82">
        <f t="shared" si="1"/>
        <v>0</v>
      </c>
      <c r="L29" s="20" t="e">
        <f>H29/#REF!*100</f>
        <v>#REF!</v>
      </c>
    </row>
    <row r="30" spans="1:12" ht="125.25" customHeight="1" hidden="1">
      <c r="A30" s="18" t="s">
        <v>58</v>
      </c>
      <c r="B30" s="19" t="s">
        <v>59</v>
      </c>
      <c r="C30" s="19" t="s">
        <v>60</v>
      </c>
      <c r="D30" s="19" t="s">
        <v>26</v>
      </c>
      <c r="E30" s="19" t="s">
        <v>20</v>
      </c>
      <c r="F30" s="19" t="s">
        <v>21</v>
      </c>
      <c r="G30" s="83">
        <v>7500000</v>
      </c>
      <c r="H30" s="83"/>
      <c r="I30" s="81">
        <f t="shared" si="0"/>
        <v>-7500000</v>
      </c>
      <c r="J30" s="81" t="e">
        <f>H30-#REF!</f>
        <v>#REF!</v>
      </c>
      <c r="K30" s="82">
        <f t="shared" si="1"/>
        <v>0</v>
      </c>
      <c r="L30" s="20" t="e">
        <f>H30/#REF!*100</f>
        <v>#REF!</v>
      </c>
    </row>
    <row r="31" spans="1:12" ht="24" hidden="1">
      <c r="A31" s="18" t="s">
        <v>61</v>
      </c>
      <c r="B31" s="19" t="s">
        <v>62</v>
      </c>
      <c r="C31" s="19" t="s">
        <v>63</v>
      </c>
      <c r="D31" s="19" t="s">
        <v>26</v>
      </c>
      <c r="E31" s="19" t="s">
        <v>20</v>
      </c>
      <c r="F31" s="19" t="s">
        <v>21</v>
      </c>
      <c r="G31" s="83">
        <v>80000</v>
      </c>
      <c r="H31" s="83"/>
      <c r="I31" s="81">
        <f t="shared" si="0"/>
        <v>-80000</v>
      </c>
      <c r="J31" s="81" t="e">
        <f>H31-#REF!</f>
        <v>#REF!</v>
      </c>
      <c r="K31" s="82">
        <f t="shared" si="1"/>
        <v>0</v>
      </c>
      <c r="L31" s="20" t="e">
        <f>H31/#REF!*100</f>
        <v>#REF!</v>
      </c>
    </row>
    <row r="32" spans="1:12" ht="60" hidden="1">
      <c r="A32" s="22" t="s">
        <v>64</v>
      </c>
      <c r="B32" s="23" t="s">
        <v>62</v>
      </c>
      <c r="C32" s="23" t="s">
        <v>65</v>
      </c>
      <c r="D32" s="23" t="s">
        <v>26</v>
      </c>
      <c r="E32" s="23" t="s">
        <v>20</v>
      </c>
      <c r="F32" s="23" t="s">
        <v>21</v>
      </c>
      <c r="G32" s="83">
        <v>53000</v>
      </c>
      <c r="H32" s="83"/>
      <c r="I32" s="81">
        <f t="shared" si="0"/>
        <v>-53000</v>
      </c>
      <c r="J32" s="81" t="e">
        <f>H32-#REF!</f>
        <v>#REF!</v>
      </c>
      <c r="K32" s="82">
        <f t="shared" si="1"/>
        <v>0</v>
      </c>
      <c r="L32" s="20" t="e">
        <f>H32/#REF!*100</f>
        <v>#REF!</v>
      </c>
    </row>
    <row r="33" spans="1:12" ht="24">
      <c r="A33" s="18" t="s">
        <v>66</v>
      </c>
      <c r="B33" s="19" t="s">
        <v>12</v>
      </c>
      <c r="C33" s="19" t="s">
        <v>67</v>
      </c>
      <c r="D33" s="19" t="s">
        <v>12</v>
      </c>
      <c r="E33" s="19" t="s">
        <v>12</v>
      </c>
      <c r="F33" s="19" t="s">
        <v>12</v>
      </c>
      <c r="G33" s="80">
        <v>0</v>
      </c>
      <c r="H33" s="80">
        <v>-1692.81</v>
      </c>
      <c r="I33" s="81">
        <f t="shared" si="0"/>
        <v>-1692.81</v>
      </c>
      <c r="J33" s="81" t="e">
        <f>H33-#REF!</f>
        <v>#REF!</v>
      </c>
      <c r="K33" s="82"/>
      <c r="L33" s="20"/>
    </row>
    <row r="34" spans="1:12" ht="54" customHeight="1" hidden="1">
      <c r="A34" s="18" t="s">
        <v>68</v>
      </c>
      <c r="B34" s="19" t="s">
        <v>17</v>
      </c>
      <c r="C34" s="19" t="s">
        <v>69</v>
      </c>
      <c r="D34" s="19" t="s">
        <v>47</v>
      </c>
      <c r="E34" s="19" t="s">
        <v>20</v>
      </c>
      <c r="F34" s="19" t="s">
        <v>21</v>
      </c>
      <c r="G34" s="83"/>
      <c r="H34" s="83"/>
      <c r="I34" s="81">
        <f t="shared" si="0"/>
        <v>0</v>
      </c>
      <c r="J34" s="81" t="e">
        <f>H34-#REF!</f>
        <v>#REF!</v>
      </c>
      <c r="K34" s="82"/>
      <c r="L34" s="20"/>
    </row>
    <row r="35" spans="1:12" ht="51.75" customHeight="1" hidden="1">
      <c r="A35" s="24" t="s">
        <v>70</v>
      </c>
      <c r="B35" s="25" t="s">
        <v>17</v>
      </c>
      <c r="C35" s="19" t="s">
        <v>71</v>
      </c>
      <c r="D35" s="19" t="s">
        <v>47</v>
      </c>
      <c r="E35" s="19" t="s">
        <v>20</v>
      </c>
      <c r="F35" s="19" t="s">
        <v>21</v>
      </c>
      <c r="G35" s="83"/>
      <c r="H35" s="83"/>
      <c r="I35" s="81">
        <f t="shared" si="0"/>
        <v>0</v>
      </c>
      <c r="J35" s="81" t="e">
        <f>H35-#REF!</f>
        <v>#REF!</v>
      </c>
      <c r="K35" s="82"/>
      <c r="L35" s="20"/>
    </row>
    <row r="36" spans="1:12" ht="75.75" customHeight="1" hidden="1">
      <c r="A36" s="22" t="s">
        <v>72</v>
      </c>
      <c r="B36" s="19" t="s">
        <v>17</v>
      </c>
      <c r="C36" s="19" t="s">
        <v>73</v>
      </c>
      <c r="D36" s="19" t="s">
        <v>47</v>
      </c>
      <c r="E36" s="19" t="s">
        <v>74</v>
      </c>
      <c r="F36" s="19" t="s">
        <v>21</v>
      </c>
      <c r="G36" s="83"/>
      <c r="H36" s="83"/>
      <c r="I36" s="81">
        <f t="shared" si="0"/>
        <v>0</v>
      </c>
      <c r="J36" s="81" t="e">
        <f>H36-#REF!</f>
        <v>#REF!</v>
      </c>
      <c r="K36" s="82"/>
      <c r="L36" s="20"/>
    </row>
    <row r="37" spans="1:12" ht="15" hidden="1">
      <c r="A37" s="18" t="s">
        <v>75</v>
      </c>
      <c r="B37" s="19"/>
      <c r="C37" s="19"/>
      <c r="D37" s="19"/>
      <c r="E37" s="19"/>
      <c r="F37" s="19"/>
      <c r="G37" s="83" t="e">
        <f>G38+G45+G47+G50+#REF!+G54+G65+G180</f>
        <v>#REF!</v>
      </c>
      <c r="H37" s="83"/>
      <c r="I37" s="81" t="e">
        <f t="shared" si="0"/>
        <v>#REF!</v>
      </c>
      <c r="J37" s="81" t="e">
        <f>H37-#REF!</f>
        <v>#REF!</v>
      </c>
      <c r="K37" s="82" t="e">
        <f aca="true" t="shared" si="2" ref="K37:K58">H37/G37*100</f>
        <v>#REF!</v>
      </c>
      <c r="L37" s="15" t="e">
        <f>H37/#REF!*100</f>
        <v>#REF!</v>
      </c>
    </row>
    <row r="38" spans="1:12" ht="24">
      <c r="A38" s="18" t="s">
        <v>76</v>
      </c>
      <c r="B38" s="19" t="s">
        <v>12</v>
      </c>
      <c r="C38" s="19" t="s">
        <v>77</v>
      </c>
      <c r="D38" s="19" t="s">
        <v>12</v>
      </c>
      <c r="E38" s="19" t="s">
        <v>12</v>
      </c>
      <c r="F38" s="19" t="s">
        <v>12</v>
      </c>
      <c r="G38" s="83">
        <v>75107900</v>
      </c>
      <c r="H38" s="80">
        <v>35475327.36</v>
      </c>
      <c r="I38" s="81">
        <f t="shared" si="0"/>
        <v>-39632572.64</v>
      </c>
      <c r="J38" s="81" t="e">
        <f>H38-#REF!</f>
        <v>#REF!</v>
      </c>
      <c r="K38" s="82">
        <f t="shared" si="2"/>
        <v>47.2324846787089</v>
      </c>
      <c r="L38" s="15" t="e">
        <f>H38/#REF!*100</f>
        <v>#REF!</v>
      </c>
    </row>
    <row r="39" spans="1:12" ht="37.5" customHeight="1" hidden="1">
      <c r="A39" s="18" t="s">
        <v>78</v>
      </c>
      <c r="B39" s="19" t="s">
        <v>79</v>
      </c>
      <c r="C39" s="19" t="s">
        <v>80</v>
      </c>
      <c r="D39" s="19" t="s">
        <v>47</v>
      </c>
      <c r="E39" s="19" t="s">
        <v>81</v>
      </c>
      <c r="F39" s="19" t="s">
        <v>82</v>
      </c>
      <c r="G39" s="83">
        <v>12408274</v>
      </c>
      <c r="H39" s="83"/>
      <c r="I39" s="81">
        <f t="shared" si="0"/>
        <v>-12408274</v>
      </c>
      <c r="J39" s="81" t="e">
        <f>H39-#REF!</f>
        <v>#REF!</v>
      </c>
      <c r="K39" s="82">
        <f t="shared" si="2"/>
        <v>0</v>
      </c>
      <c r="L39" s="20" t="e">
        <f>H39/#REF!*100</f>
        <v>#REF!</v>
      </c>
    </row>
    <row r="40" spans="1:12" ht="74.25" customHeight="1" hidden="1">
      <c r="A40" s="18" t="s">
        <v>83</v>
      </c>
      <c r="B40" s="19" t="s">
        <v>84</v>
      </c>
      <c r="C40" s="19" t="s">
        <v>85</v>
      </c>
      <c r="D40" s="19" t="s">
        <v>47</v>
      </c>
      <c r="E40" s="19" t="s">
        <v>20</v>
      </c>
      <c r="F40" s="19" t="s">
        <v>82</v>
      </c>
      <c r="G40" s="83">
        <v>44800000</v>
      </c>
      <c r="H40" s="83"/>
      <c r="I40" s="81">
        <f t="shared" si="0"/>
        <v>-44800000</v>
      </c>
      <c r="J40" s="81" t="e">
        <f>H40-#REF!</f>
        <v>#REF!</v>
      </c>
      <c r="K40" s="82">
        <f t="shared" si="2"/>
        <v>0</v>
      </c>
      <c r="L40" s="20" t="e">
        <f>H40/#REF!*100</f>
        <v>#REF!</v>
      </c>
    </row>
    <row r="41" spans="1:12" ht="121.5" customHeight="1" hidden="1">
      <c r="A41" s="26" t="s">
        <v>86</v>
      </c>
      <c r="B41" s="19" t="s">
        <v>84</v>
      </c>
      <c r="C41" s="19" t="s">
        <v>87</v>
      </c>
      <c r="D41" s="19" t="s">
        <v>47</v>
      </c>
      <c r="E41" s="19" t="s">
        <v>20</v>
      </c>
      <c r="F41" s="19" t="s">
        <v>82</v>
      </c>
      <c r="G41" s="83">
        <v>1129000</v>
      </c>
      <c r="H41" s="83"/>
      <c r="I41" s="81">
        <f aca="true" t="shared" si="3" ref="I41:I68">H41-G41</f>
        <v>-1129000</v>
      </c>
      <c r="J41" s="81" t="e">
        <f>H41-#REF!</f>
        <v>#REF!</v>
      </c>
      <c r="K41" s="82">
        <f t="shared" si="2"/>
        <v>0</v>
      </c>
      <c r="L41" s="20" t="e">
        <f>H41/#REF!*100</f>
        <v>#REF!</v>
      </c>
    </row>
    <row r="42" spans="1:12" ht="62.25" customHeight="1" hidden="1">
      <c r="A42" s="18" t="s">
        <v>88</v>
      </c>
      <c r="B42" s="19" t="s">
        <v>84</v>
      </c>
      <c r="C42" s="19" t="s">
        <v>89</v>
      </c>
      <c r="D42" s="19" t="s">
        <v>47</v>
      </c>
      <c r="E42" s="19" t="s">
        <v>20</v>
      </c>
      <c r="F42" s="19" t="s">
        <v>82</v>
      </c>
      <c r="G42" s="83">
        <v>386300</v>
      </c>
      <c r="H42" s="83"/>
      <c r="I42" s="81">
        <f t="shared" si="3"/>
        <v>-386300</v>
      </c>
      <c r="J42" s="81" t="e">
        <f>H42-#REF!</f>
        <v>#REF!</v>
      </c>
      <c r="K42" s="82">
        <f t="shared" si="2"/>
        <v>0</v>
      </c>
      <c r="L42" s="20" t="e">
        <f>H42/#REF!*100</f>
        <v>#REF!</v>
      </c>
    </row>
    <row r="43" spans="1:12" ht="24" hidden="1">
      <c r="A43" s="18" t="s">
        <v>90</v>
      </c>
      <c r="B43" s="19" t="s">
        <v>62</v>
      </c>
      <c r="C43" s="19" t="s">
        <v>91</v>
      </c>
      <c r="D43" s="19" t="s">
        <v>47</v>
      </c>
      <c r="E43" s="19" t="s">
        <v>20</v>
      </c>
      <c r="F43" s="19" t="s">
        <v>82</v>
      </c>
      <c r="G43" s="83">
        <v>940000</v>
      </c>
      <c r="H43" s="83"/>
      <c r="I43" s="81">
        <f t="shared" si="3"/>
        <v>-940000</v>
      </c>
      <c r="J43" s="81" t="e">
        <f>H43-#REF!</f>
        <v>#REF!</v>
      </c>
      <c r="K43" s="82">
        <f t="shared" si="2"/>
        <v>0</v>
      </c>
      <c r="L43" s="20" t="e">
        <f>H43/#REF!*100</f>
        <v>#REF!</v>
      </c>
    </row>
    <row r="44" spans="1:12" ht="87" customHeight="1" hidden="1">
      <c r="A44" s="18" t="s">
        <v>92</v>
      </c>
      <c r="B44" s="19" t="s">
        <v>93</v>
      </c>
      <c r="C44" s="19" t="s">
        <v>94</v>
      </c>
      <c r="D44" s="19" t="s">
        <v>47</v>
      </c>
      <c r="E44" s="19" t="s">
        <v>20</v>
      </c>
      <c r="F44" s="19" t="s">
        <v>82</v>
      </c>
      <c r="G44" s="83">
        <v>53600000</v>
      </c>
      <c r="H44" s="83"/>
      <c r="I44" s="81">
        <f t="shared" si="3"/>
        <v>-53600000</v>
      </c>
      <c r="J44" s="81" t="e">
        <f>H44-#REF!</f>
        <v>#REF!</v>
      </c>
      <c r="K44" s="82">
        <f t="shared" si="2"/>
        <v>0</v>
      </c>
      <c r="L44" s="20" t="e">
        <f>H44/#REF!*100</f>
        <v>#REF!</v>
      </c>
    </row>
    <row r="45" spans="1:12" ht="15">
      <c r="A45" s="18" t="s">
        <v>95</v>
      </c>
      <c r="B45" s="19" t="s">
        <v>12</v>
      </c>
      <c r="C45" s="19" t="s">
        <v>96</v>
      </c>
      <c r="D45" s="19" t="s">
        <v>12</v>
      </c>
      <c r="E45" s="19" t="s">
        <v>12</v>
      </c>
      <c r="F45" s="19" t="s">
        <v>12</v>
      </c>
      <c r="G45" s="80">
        <v>3505072</v>
      </c>
      <c r="H45" s="80">
        <v>1863605.31</v>
      </c>
      <c r="I45" s="81">
        <f t="shared" si="3"/>
        <v>-1641466.69</v>
      </c>
      <c r="J45" s="81" t="e">
        <f>H45-#REF!</f>
        <v>#REF!</v>
      </c>
      <c r="K45" s="82">
        <f t="shared" si="2"/>
        <v>53.168816788927586</v>
      </c>
      <c r="L45" s="15" t="e">
        <f>H45/#REF!*100</f>
        <v>#REF!</v>
      </c>
    </row>
    <row r="46" spans="1:12" ht="15" hidden="1">
      <c r="A46" s="18" t="s">
        <v>97</v>
      </c>
      <c r="B46" s="19" t="s">
        <v>93</v>
      </c>
      <c r="C46" s="19" t="s">
        <v>98</v>
      </c>
      <c r="D46" s="19" t="s">
        <v>26</v>
      </c>
      <c r="E46" s="19" t="s">
        <v>20</v>
      </c>
      <c r="F46" s="19" t="s">
        <v>82</v>
      </c>
      <c r="G46" s="83">
        <v>3139400</v>
      </c>
      <c r="H46" s="83"/>
      <c r="I46" s="81">
        <f t="shared" si="3"/>
        <v>-3139400</v>
      </c>
      <c r="J46" s="81" t="e">
        <f>H46-#REF!</f>
        <v>#REF!</v>
      </c>
      <c r="K46" s="82">
        <f t="shared" si="2"/>
        <v>0</v>
      </c>
      <c r="L46" s="20" t="e">
        <f>H46/#REF!*100</f>
        <v>#REF!</v>
      </c>
    </row>
    <row r="47" spans="1:12" ht="24">
      <c r="A47" s="18" t="s">
        <v>99</v>
      </c>
      <c r="B47" s="19" t="s">
        <v>12</v>
      </c>
      <c r="C47" s="19" t="s">
        <v>100</v>
      </c>
      <c r="D47" s="19" t="s">
        <v>12</v>
      </c>
      <c r="E47" s="19" t="s">
        <v>12</v>
      </c>
      <c r="F47" s="19" t="s">
        <v>12</v>
      </c>
      <c r="G47" s="80">
        <v>51514872</v>
      </c>
      <c r="H47" s="80">
        <f>25166234.25-770112.12</f>
        <v>24396122.13</v>
      </c>
      <c r="I47" s="81">
        <f t="shared" si="3"/>
        <v>-27118749.87</v>
      </c>
      <c r="J47" s="81" t="e">
        <f>H47-#REF!</f>
        <v>#REF!</v>
      </c>
      <c r="K47" s="82">
        <f t="shared" si="2"/>
        <v>47.35743520822492</v>
      </c>
      <c r="L47" s="15" t="e">
        <f>H47/#REF!*100</f>
        <v>#REF!</v>
      </c>
    </row>
    <row r="48" spans="1:12" ht="62.25" customHeight="1" hidden="1">
      <c r="A48" s="18" t="s">
        <v>101</v>
      </c>
      <c r="B48" s="19" t="s">
        <v>102</v>
      </c>
      <c r="C48" s="19" t="s">
        <v>103</v>
      </c>
      <c r="D48" s="19" t="s">
        <v>47</v>
      </c>
      <c r="E48" s="19" t="s">
        <v>104</v>
      </c>
      <c r="F48" s="19" t="s">
        <v>105</v>
      </c>
      <c r="G48" s="83">
        <v>23869100</v>
      </c>
      <c r="H48" s="83"/>
      <c r="I48" s="81">
        <f t="shared" si="3"/>
        <v>-23869100</v>
      </c>
      <c r="J48" s="81" t="e">
        <f>H48-#REF!</f>
        <v>#REF!</v>
      </c>
      <c r="K48" s="82">
        <f t="shared" si="2"/>
        <v>0</v>
      </c>
      <c r="L48" s="20" t="e">
        <f>H48/#REF!*100</f>
        <v>#REF!</v>
      </c>
    </row>
    <row r="49" spans="1:12" ht="75" customHeight="1" hidden="1">
      <c r="A49" s="18" t="s">
        <v>106</v>
      </c>
      <c r="B49" s="19" t="s">
        <v>102</v>
      </c>
      <c r="C49" s="19" t="s">
        <v>103</v>
      </c>
      <c r="D49" s="19" t="s">
        <v>47</v>
      </c>
      <c r="E49" s="19" t="s">
        <v>107</v>
      </c>
      <c r="F49" s="19" t="s">
        <v>105</v>
      </c>
      <c r="G49" s="83">
        <v>2185600</v>
      </c>
      <c r="H49" s="83"/>
      <c r="I49" s="81">
        <f t="shared" si="3"/>
        <v>-2185600</v>
      </c>
      <c r="J49" s="81" t="e">
        <f>H49-#REF!</f>
        <v>#REF!</v>
      </c>
      <c r="K49" s="82">
        <f t="shared" si="2"/>
        <v>0</v>
      </c>
      <c r="L49" s="20"/>
    </row>
    <row r="50" spans="1:12" ht="24">
      <c r="A50" s="18" t="s">
        <v>108</v>
      </c>
      <c r="B50" s="19" t="s">
        <v>12</v>
      </c>
      <c r="C50" s="19" t="s">
        <v>109</v>
      </c>
      <c r="D50" s="19" t="s">
        <v>12</v>
      </c>
      <c r="E50" s="19" t="s">
        <v>12</v>
      </c>
      <c r="F50" s="19" t="s">
        <v>12</v>
      </c>
      <c r="G50" s="80">
        <v>32700000</v>
      </c>
      <c r="H50" s="80">
        <v>17923593.88</v>
      </c>
      <c r="I50" s="81">
        <f t="shared" si="3"/>
        <v>-14776406.120000001</v>
      </c>
      <c r="J50" s="81" t="e">
        <f>H50-#REF!</f>
        <v>#REF!</v>
      </c>
      <c r="K50" s="82">
        <f t="shared" si="2"/>
        <v>54.81221370030581</v>
      </c>
      <c r="L50" s="15" t="e">
        <f>H50/#REF!*100</f>
        <v>#REF!</v>
      </c>
    </row>
    <row r="51" spans="1:12" ht="15" hidden="1">
      <c r="A51" s="18" t="s">
        <v>110</v>
      </c>
      <c r="B51" s="19" t="s">
        <v>62</v>
      </c>
      <c r="C51" s="19" t="s">
        <v>111</v>
      </c>
      <c r="D51" s="19" t="s">
        <v>47</v>
      </c>
      <c r="E51" s="19" t="s">
        <v>20</v>
      </c>
      <c r="F51" s="19" t="s">
        <v>112</v>
      </c>
      <c r="G51" s="83">
        <v>19300000</v>
      </c>
      <c r="H51" s="83">
        <v>2962601.2</v>
      </c>
      <c r="I51" s="81">
        <f t="shared" si="3"/>
        <v>-16337398.8</v>
      </c>
      <c r="J51" s="81" t="e">
        <f>H51-#REF!</f>
        <v>#REF!</v>
      </c>
      <c r="K51" s="82">
        <f t="shared" si="2"/>
        <v>15.350265284974093</v>
      </c>
      <c r="L51" s="20" t="e">
        <f>H51/#REF!*100</f>
        <v>#REF!</v>
      </c>
    </row>
    <row r="52" spans="1:12" ht="103.5" customHeight="1" hidden="1">
      <c r="A52" s="18" t="s">
        <v>113</v>
      </c>
      <c r="B52" s="19" t="s">
        <v>84</v>
      </c>
      <c r="C52" s="19" t="s">
        <v>114</v>
      </c>
      <c r="D52" s="19" t="s">
        <v>47</v>
      </c>
      <c r="E52" s="19" t="s">
        <v>20</v>
      </c>
      <c r="F52" s="19" t="s">
        <v>112</v>
      </c>
      <c r="G52" s="83">
        <v>35000000</v>
      </c>
      <c r="H52" s="83">
        <v>200500</v>
      </c>
      <c r="I52" s="81">
        <f t="shared" si="3"/>
        <v>-34799500</v>
      </c>
      <c r="J52" s="81" t="e">
        <f>H52-#REF!</f>
        <v>#REF!</v>
      </c>
      <c r="K52" s="82">
        <f t="shared" si="2"/>
        <v>0.5728571428571428</v>
      </c>
      <c r="L52" s="20" t="e">
        <f>H52/#REF!*100</f>
        <v>#REF!</v>
      </c>
    </row>
    <row r="53" spans="1:12" ht="24" hidden="1">
      <c r="A53" s="18" t="s">
        <v>115</v>
      </c>
      <c r="B53" s="19" t="s">
        <v>93</v>
      </c>
      <c r="C53" s="19" t="s">
        <v>116</v>
      </c>
      <c r="D53" s="19" t="s">
        <v>47</v>
      </c>
      <c r="E53" s="19" t="s">
        <v>20</v>
      </c>
      <c r="F53" s="19" t="s">
        <v>117</v>
      </c>
      <c r="G53" s="83">
        <v>145000</v>
      </c>
      <c r="H53" s="83"/>
      <c r="I53" s="81">
        <f t="shared" si="3"/>
        <v>-145000</v>
      </c>
      <c r="J53" s="81" t="e">
        <f>H53-#REF!</f>
        <v>#REF!</v>
      </c>
      <c r="K53" s="82">
        <f t="shared" si="2"/>
        <v>0</v>
      </c>
      <c r="L53" s="20" t="e">
        <f>H53/#REF!*100</f>
        <v>#REF!</v>
      </c>
    </row>
    <row r="54" spans="1:12" ht="15">
      <c r="A54" s="18" t="s">
        <v>118</v>
      </c>
      <c r="B54" s="19" t="s">
        <v>12</v>
      </c>
      <c r="C54" s="19" t="s">
        <v>119</v>
      </c>
      <c r="D54" s="19" t="s">
        <v>12</v>
      </c>
      <c r="E54" s="19" t="s">
        <v>12</v>
      </c>
      <c r="F54" s="19" t="s">
        <v>12</v>
      </c>
      <c r="G54" s="80">
        <v>5619250</v>
      </c>
      <c r="H54" s="80">
        <v>1588157.35</v>
      </c>
      <c r="I54" s="81">
        <f t="shared" si="3"/>
        <v>-4031092.65</v>
      </c>
      <c r="J54" s="81" t="e">
        <f>H54-#REF!</f>
        <v>#REF!</v>
      </c>
      <c r="K54" s="82">
        <f t="shared" si="2"/>
        <v>28.262799305957202</v>
      </c>
      <c r="L54" s="15" t="e">
        <f>H54/#REF!*100</f>
        <v>#REF!</v>
      </c>
    </row>
    <row r="55" spans="1:12" ht="24" hidden="1">
      <c r="A55" s="18" t="s">
        <v>120</v>
      </c>
      <c r="B55" s="19" t="s">
        <v>12</v>
      </c>
      <c r="C55" s="19" t="s">
        <v>121</v>
      </c>
      <c r="D55" s="19" t="s">
        <v>12</v>
      </c>
      <c r="E55" s="19" t="s">
        <v>12</v>
      </c>
      <c r="F55" s="19" t="s">
        <v>12</v>
      </c>
      <c r="G55" s="83">
        <f>SUM(G56:G57)</f>
        <v>110000</v>
      </c>
      <c r="H55" s="83"/>
      <c r="I55" s="81">
        <f t="shared" si="3"/>
        <v>-110000</v>
      </c>
      <c r="J55" s="81" t="e">
        <f>H55-#REF!</f>
        <v>#REF!</v>
      </c>
      <c r="K55" s="82">
        <f t="shared" si="2"/>
        <v>0</v>
      </c>
      <c r="L55" s="15" t="e">
        <f>H55/#REF!*100</f>
        <v>#REF!</v>
      </c>
    </row>
    <row r="56" spans="1:12" ht="91.5" customHeight="1" hidden="1">
      <c r="A56" s="18" t="s">
        <v>122</v>
      </c>
      <c r="B56" s="19" t="s">
        <v>17</v>
      </c>
      <c r="C56" s="19" t="s">
        <v>123</v>
      </c>
      <c r="D56" s="19" t="s">
        <v>26</v>
      </c>
      <c r="E56" s="19" t="s">
        <v>20</v>
      </c>
      <c r="F56" s="19" t="s">
        <v>117</v>
      </c>
      <c r="G56" s="83">
        <v>55000</v>
      </c>
      <c r="H56" s="83"/>
      <c r="I56" s="81">
        <f t="shared" si="3"/>
        <v>-55000</v>
      </c>
      <c r="J56" s="81" t="e">
        <f>H56-#REF!</f>
        <v>#REF!</v>
      </c>
      <c r="K56" s="82">
        <f t="shared" si="2"/>
        <v>0</v>
      </c>
      <c r="L56" s="20" t="e">
        <f>H56/#REF!*100</f>
        <v>#REF!</v>
      </c>
    </row>
    <row r="57" spans="1:12" ht="77.25" customHeight="1" hidden="1">
      <c r="A57" s="18" t="s">
        <v>124</v>
      </c>
      <c r="B57" s="19" t="s">
        <v>17</v>
      </c>
      <c r="C57" s="19" t="s">
        <v>125</v>
      </c>
      <c r="D57" s="19" t="s">
        <v>26</v>
      </c>
      <c r="E57" s="19" t="s">
        <v>20</v>
      </c>
      <c r="F57" s="19" t="s">
        <v>117</v>
      </c>
      <c r="G57" s="83">
        <v>55000</v>
      </c>
      <c r="H57" s="83"/>
      <c r="I57" s="81">
        <f t="shared" si="3"/>
        <v>-55000</v>
      </c>
      <c r="J57" s="81" t="e">
        <f>H57-#REF!</f>
        <v>#REF!</v>
      </c>
      <c r="K57" s="82">
        <f t="shared" si="2"/>
        <v>0</v>
      </c>
      <c r="L57" s="20" t="e">
        <f>H57/#REF!*100</f>
        <v>#REF!</v>
      </c>
    </row>
    <row r="58" spans="1:12" ht="78" customHeight="1" hidden="1">
      <c r="A58" s="18" t="s">
        <v>126</v>
      </c>
      <c r="B58" s="19" t="s">
        <v>17</v>
      </c>
      <c r="C58" s="19" t="s">
        <v>127</v>
      </c>
      <c r="D58" s="19" t="s">
        <v>26</v>
      </c>
      <c r="E58" s="19" t="s">
        <v>20</v>
      </c>
      <c r="F58" s="19" t="s">
        <v>117</v>
      </c>
      <c r="G58" s="83">
        <v>550000</v>
      </c>
      <c r="H58" s="83"/>
      <c r="I58" s="81">
        <f t="shared" si="3"/>
        <v>-550000</v>
      </c>
      <c r="J58" s="81" t="e">
        <f>H58-#REF!</f>
        <v>#REF!</v>
      </c>
      <c r="K58" s="82">
        <f t="shared" si="2"/>
        <v>0</v>
      </c>
      <c r="L58" s="20" t="e">
        <f>H58/#REF!*100</f>
        <v>#REF!</v>
      </c>
    </row>
    <row r="59" spans="1:12" ht="30" customHeight="1" hidden="1">
      <c r="A59" s="22" t="s">
        <v>128</v>
      </c>
      <c r="B59" s="27" t="s">
        <v>129</v>
      </c>
      <c r="C59" s="27" t="s">
        <v>130</v>
      </c>
      <c r="D59" s="27" t="s">
        <v>26</v>
      </c>
      <c r="E59" s="27" t="s">
        <v>20</v>
      </c>
      <c r="F59" s="27" t="s">
        <v>117</v>
      </c>
      <c r="G59" s="83">
        <v>0</v>
      </c>
      <c r="H59" s="83"/>
      <c r="I59" s="81">
        <f t="shared" si="3"/>
        <v>0</v>
      </c>
      <c r="J59" s="81" t="e">
        <f>H59-#REF!</f>
        <v>#REF!</v>
      </c>
      <c r="K59" s="82"/>
      <c r="L59" s="20"/>
    </row>
    <row r="60" spans="1:12" ht="63.75" customHeight="1" hidden="1">
      <c r="A60" s="22" t="s">
        <v>131</v>
      </c>
      <c r="B60" s="27" t="s">
        <v>132</v>
      </c>
      <c r="C60" s="27" t="s">
        <v>133</v>
      </c>
      <c r="D60" s="27" t="s">
        <v>47</v>
      </c>
      <c r="E60" s="27" t="s">
        <v>20</v>
      </c>
      <c r="F60" s="27" t="s">
        <v>117</v>
      </c>
      <c r="G60" s="83">
        <v>0</v>
      </c>
      <c r="H60" s="83"/>
      <c r="I60" s="81">
        <f t="shared" si="3"/>
        <v>0</v>
      </c>
      <c r="J60" s="81" t="e">
        <f>H60-#REF!</f>
        <v>#REF!</v>
      </c>
      <c r="K60" s="82"/>
      <c r="L60" s="20"/>
    </row>
    <row r="61" spans="1:12" ht="79.5" customHeight="1" hidden="1">
      <c r="A61" s="28" t="s">
        <v>134</v>
      </c>
      <c r="B61" s="27" t="s">
        <v>135</v>
      </c>
      <c r="C61" s="27" t="s">
        <v>136</v>
      </c>
      <c r="D61" s="27" t="s">
        <v>26</v>
      </c>
      <c r="E61" s="27" t="s">
        <v>20</v>
      </c>
      <c r="F61" s="27" t="s">
        <v>117</v>
      </c>
      <c r="G61" s="83">
        <v>0</v>
      </c>
      <c r="H61" s="83"/>
      <c r="I61" s="81">
        <f t="shared" si="3"/>
        <v>0</v>
      </c>
      <c r="J61" s="81" t="e">
        <f>H61-#REF!</f>
        <v>#REF!</v>
      </c>
      <c r="K61" s="82"/>
      <c r="L61" s="20"/>
    </row>
    <row r="62" spans="1:12" ht="42" customHeight="1" hidden="1">
      <c r="A62" s="18" t="s">
        <v>137</v>
      </c>
      <c r="B62" s="19" t="s">
        <v>59</v>
      </c>
      <c r="C62" s="19" t="s">
        <v>138</v>
      </c>
      <c r="D62" s="19" t="s">
        <v>26</v>
      </c>
      <c r="E62" s="19" t="s">
        <v>20</v>
      </c>
      <c r="F62" s="19" t="s">
        <v>117</v>
      </c>
      <c r="G62" s="83">
        <v>7410000</v>
      </c>
      <c r="H62" s="83"/>
      <c r="I62" s="81">
        <f t="shared" si="3"/>
        <v>-7410000</v>
      </c>
      <c r="J62" s="81" t="e">
        <f>H62-#REF!</f>
        <v>#REF!</v>
      </c>
      <c r="K62" s="82">
        <f>H62/G62*100</f>
        <v>0</v>
      </c>
      <c r="L62" s="20" t="e">
        <f>H62/#REF!*100</f>
        <v>#REF!</v>
      </c>
    </row>
    <row r="63" spans="1:12" ht="66.75" customHeight="1" hidden="1">
      <c r="A63" s="22" t="s">
        <v>139</v>
      </c>
      <c r="B63" s="19" t="s">
        <v>140</v>
      </c>
      <c r="C63" s="19" t="s">
        <v>141</v>
      </c>
      <c r="D63" s="19" t="s">
        <v>47</v>
      </c>
      <c r="E63" s="19" t="s">
        <v>20</v>
      </c>
      <c r="F63" s="19" t="s">
        <v>117</v>
      </c>
      <c r="G63" s="83"/>
      <c r="H63" s="83"/>
      <c r="I63" s="81">
        <f t="shared" si="3"/>
        <v>0</v>
      </c>
      <c r="J63" s="81" t="e">
        <f>H63-#REF!</f>
        <v>#REF!</v>
      </c>
      <c r="K63" s="82"/>
      <c r="L63" s="20"/>
    </row>
    <row r="64" spans="1:12" ht="53.25" customHeight="1" hidden="1">
      <c r="A64" s="18" t="s">
        <v>142</v>
      </c>
      <c r="B64" s="19" t="s">
        <v>93</v>
      </c>
      <c r="C64" s="19" t="s">
        <v>143</v>
      </c>
      <c r="D64" s="19" t="s">
        <v>47</v>
      </c>
      <c r="E64" s="19" t="s">
        <v>20</v>
      </c>
      <c r="F64" s="19" t="s">
        <v>117</v>
      </c>
      <c r="G64" s="83">
        <v>2970000</v>
      </c>
      <c r="H64" s="83"/>
      <c r="I64" s="81">
        <f t="shared" si="3"/>
        <v>-2970000</v>
      </c>
      <c r="J64" s="81" t="e">
        <f>H64-#REF!</f>
        <v>#REF!</v>
      </c>
      <c r="K64" s="82">
        <f>H64/G64*100</f>
        <v>0</v>
      </c>
      <c r="L64" s="20" t="e">
        <f>H64/#REF!*100</f>
        <v>#REF!</v>
      </c>
    </row>
    <row r="65" spans="1:12" ht="15">
      <c r="A65" s="18" t="s">
        <v>144</v>
      </c>
      <c r="B65" s="19" t="s">
        <v>12</v>
      </c>
      <c r="C65" s="19" t="s">
        <v>145</v>
      </c>
      <c r="D65" s="19" t="s">
        <v>12</v>
      </c>
      <c r="E65" s="19" t="s">
        <v>12</v>
      </c>
      <c r="F65" s="19" t="s">
        <v>12</v>
      </c>
      <c r="G65" s="80">
        <v>215000</v>
      </c>
      <c r="H65" s="80">
        <f>895892.12-17880</f>
        <v>878012.12</v>
      </c>
      <c r="I65" s="81">
        <f t="shared" si="3"/>
        <v>663012.12</v>
      </c>
      <c r="J65" s="81" t="e">
        <f>H65-#REF!</f>
        <v>#REF!</v>
      </c>
      <c r="K65" s="82">
        <f aca="true" t="shared" si="4" ref="K65:K128">H65/G65*100</f>
        <v>408.3777302325581</v>
      </c>
      <c r="L65" s="20"/>
    </row>
    <row r="66" spans="1:12" ht="24.75" customHeight="1" hidden="1">
      <c r="A66" s="18" t="s">
        <v>146</v>
      </c>
      <c r="B66" s="19" t="s">
        <v>93</v>
      </c>
      <c r="C66" s="19" t="s">
        <v>147</v>
      </c>
      <c r="D66" s="19" t="s">
        <v>47</v>
      </c>
      <c r="E66" s="19" t="s">
        <v>20</v>
      </c>
      <c r="F66" s="19" t="s">
        <v>148</v>
      </c>
      <c r="G66" s="84">
        <v>0</v>
      </c>
      <c r="H66" s="84">
        <v>1573775.34</v>
      </c>
      <c r="I66" s="81">
        <f t="shared" si="3"/>
        <v>1573775.34</v>
      </c>
      <c r="J66" s="81" t="e">
        <f>H66-#REF!</f>
        <v>#REF!</v>
      </c>
      <c r="K66" s="82" t="e">
        <f t="shared" si="4"/>
        <v>#DIV/0!</v>
      </c>
      <c r="L66" s="20"/>
    </row>
    <row r="67" spans="1:12" ht="15" hidden="1">
      <c r="A67" s="18" t="s">
        <v>149</v>
      </c>
      <c r="B67" s="19" t="s">
        <v>93</v>
      </c>
      <c r="C67" s="19" t="s">
        <v>150</v>
      </c>
      <c r="D67" s="19" t="s">
        <v>47</v>
      </c>
      <c r="E67" s="19" t="s">
        <v>20</v>
      </c>
      <c r="F67" s="19" t="s">
        <v>148</v>
      </c>
      <c r="G67" s="84">
        <v>0</v>
      </c>
      <c r="H67" s="84">
        <v>348925.04</v>
      </c>
      <c r="I67" s="81">
        <f t="shared" si="3"/>
        <v>348925.04</v>
      </c>
      <c r="J67" s="81" t="e">
        <f>H67-#REF!</f>
        <v>#REF!</v>
      </c>
      <c r="K67" s="82" t="e">
        <f t="shared" si="4"/>
        <v>#DIV/0!</v>
      </c>
      <c r="L67" s="20"/>
    </row>
    <row r="68" spans="1:12" ht="31.5" customHeight="1" hidden="1">
      <c r="A68" s="18" t="s">
        <v>153</v>
      </c>
      <c r="B68" s="19" t="s">
        <v>79</v>
      </c>
      <c r="C68" s="19" t="s">
        <v>154</v>
      </c>
      <c r="D68" s="19" t="s">
        <v>47</v>
      </c>
      <c r="E68" s="19" t="s">
        <v>20</v>
      </c>
      <c r="F68" s="19" t="s">
        <v>155</v>
      </c>
      <c r="G68" s="84">
        <v>-728658</v>
      </c>
      <c r="H68" s="84">
        <v>0</v>
      </c>
      <c r="I68" s="81">
        <f t="shared" si="3"/>
        <v>728658</v>
      </c>
      <c r="J68" s="81" t="e">
        <f>H68-#REF!</f>
        <v>#REF!</v>
      </c>
      <c r="K68" s="82">
        <f t="shared" si="4"/>
        <v>0</v>
      </c>
      <c r="L68" s="20"/>
    </row>
    <row r="69" spans="1:12" s="74" customFormat="1" ht="15" customHeight="1">
      <c r="A69" s="11" t="s">
        <v>443</v>
      </c>
      <c r="B69" s="19"/>
      <c r="C69" s="19"/>
      <c r="D69" s="19"/>
      <c r="E69" s="19"/>
      <c r="F69" s="19"/>
      <c r="G69" s="85">
        <f>G70+G179+G180</f>
        <v>2158159789.82</v>
      </c>
      <c r="H69" s="85">
        <f>H70+H179+H180</f>
        <v>1047868156.3299999</v>
      </c>
      <c r="I69" s="86"/>
      <c r="J69" s="86"/>
      <c r="K69" s="87">
        <f t="shared" si="4"/>
        <v>48.55377999686467</v>
      </c>
      <c r="L69" s="20"/>
    </row>
    <row r="70" spans="1:12" ht="24">
      <c r="A70" s="18" t="s">
        <v>156</v>
      </c>
      <c r="B70" s="12" t="s">
        <v>12</v>
      </c>
      <c r="C70" s="12" t="s">
        <v>157</v>
      </c>
      <c r="D70" s="12" t="s">
        <v>12</v>
      </c>
      <c r="E70" s="12" t="s">
        <v>12</v>
      </c>
      <c r="F70" s="12" t="s">
        <v>12</v>
      </c>
      <c r="G70" s="80">
        <v>2162790030</v>
      </c>
      <c r="H70" s="80">
        <v>1055183723.16</v>
      </c>
      <c r="I70" s="86">
        <f aca="true" t="shared" si="5" ref="I70:I82">H70-G70</f>
        <v>-1107606306.8400002</v>
      </c>
      <c r="J70" s="86" t="e">
        <f>H70-#REF!</f>
        <v>#REF!</v>
      </c>
      <c r="K70" s="82">
        <f t="shared" si="4"/>
        <v>48.78807968057814</v>
      </c>
      <c r="L70" s="15" t="e">
        <f>H70/#REF!*100</f>
        <v>#REF!</v>
      </c>
    </row>
    <row r="71" spans="1:12" ht="24" hidden="1">
      <c r="A71" s="11" t="s">
        <v>158</v>
      </c>
      <c r="B71" s="12" t="s">
        <v>12</v>
      </c>
      <c r="C71" s="12" t="s">
        <v>159</v>
      </c>
      <c r="D71" s="12" t="s">
        <v>12</v>
      </c>
      <c r="E71" s="12" t="s">
        <v>12</v>
      </c>
      <c r="F71" s="12" t="s">
        <v>12</v>
      </c>
      <c r="G71" s="85">
        <f>SUM(G72:G73)</f>
        <v>1072067600</v>
      </c>
      <c r="H71" s="85">
        <f>SUM(H72:H73)</f>
        <v>299960150</v>
      </c>
      <c r="I71" s="86">
        <f t="shared" si="5"/>
        <v>-772107450</v>
      </c>
      <c r="J71" s="86" t="e">
        <f>H71-#REF!</f>
        <v>#REF!</v>
      </c>
      <c r="K71" s="87">
        <f t="shared" si="4"/>
        <v>27.979592891343792</v>
      </c>
      <c r="L71" s="15" t="e">
        <f>H71/#REF!*100</f>
        <v>#REF!</v>
      </c>
    </row>
    <row r="72" spans="1:12" ht="15" hidden="1">
      <c r="A72" s="18" t="s">
        <v>160</v>
      </c>
      <c r="B72" s="19" t="s">
        <v>79</v>
      </c>
      <c r="C72" s="19" t="s">
        <v>161</v>
      </c>
      <c r="D72" s="19" t="s">
        <v>47</v>
      </c>
      <c r="E72" s="19" t="s">
        <v>20</v>
      </c>
      <c r="F72" s="19" t="s">
        <v>155</v>
      </c>
      <c r="G72" s="84">
        <v>7276600</v>
      </c>
      <c r="H72" s="84">
        <v>1819150</v>
      </c>
      <c r="I72" s="81">
        <f t="shared" si="5"/>
        <v>-5457450</v>
      </c>
      <c r="J72" s="81" t="e">
        <f>H72-#REF!</f>
        <v>#REF!</v>
      </c>
      <c r="K72" s="82">
        <f t="shared" si="4"/>
        <v>25</v>
      </c>
      <c r="L72" s="20" t="e">
        <f>H72/#REF!*100</f>
        <v>#REF!</v>
      </c>
    </row>
    <row r="73" spans="1:12" ht="15" hidden="1">
      <c r="A73" s="18" t="s">
        <v>162</v>
      </c>
      <c r="B73" s="19" t="s">
        <v>79</v>
      </c>
      <c r="C73" s="19" t="s">
        <v>163</v>
      </c>
      <c r="D73" s="19" t="s">
        <v>47</v>
      </c>
      <c r="E73" s="19" t="s">
        <v>20</v>
      </c>
      <c r="F73" s="19" t="s">
        <v>155</v>
      </c>
      <c r="G73" s="84">
        <v>1064791000</v>
      </c>
      <c r="H73" s="84">
        <v>298141000</v>
      </c>
      <c r="I73" s="81">
        <f t="shared" si="5"/>
        <v>-766650000</v>
      </c>
      <c r="J73" s="81" t="e">
        <f>H73-#REF!</f>
        <v>#REF!</v>
      </c>
      <c r="K73" s="82">
        <f t="shared" si="4"/>
        <v>27.999954920730925</v>
      </c>
      <c r="L73" s="20" t="e">
        <f>H73/#REF!*100</f>
        <v>#REF!</v>
      </c>
    </row>
    <row r="74" spans="1:12" ht="24" customHeight="1" hidden="1">
      <c r="A74" s="11" t="s">
        <v>164</v>
      </c>
      <c r="B74" s="12" t="s">
        <v>12</v>
      </c>
      <c r="C74" s="12" t="s">
        <v>165</v>
      </c>
      <c r="D74" s="12" t="s">
        <v>12</v>
      </c>
      <c r="E74" s="12" t="s">
        <v>12</v>
      </c>
      <c r="F74" s="12"/>
      <c r="G74" s="85">
        <f>SUM(G75+G76+G77+G78+G79)</f>
        <v>77225089.5</v>
      </c>
      <c r="H74" s="85">
        <f>SUM(H75+H76+H77+H78+H79)</f>
        <v>3997637</v>
      </c>
      <c r="I74" s="86">
        <f t="shared" si="5"/>
        <v>-73227452.5</v>
      </c>
      <c r="J74" s="86" t="e">
        <f>H74-#REF!</f>
        <v>#REF!</v>
      </c>
      <c r="K74" s="87">
        <f t="shared" si="4"/>
        <v>5.176603906687606</v>
      </c>
      <c r="L74" s="15" t="e">
        <f>H74/#REF!*100</f>
        <v>#REF!</v>
      </c>
    </row>
    <row r="75" spans="1:12" ht="15" customHeight="1" hidden="1">
      <c r="A75" s="18" t="s">
        <v>166</v>
      </c>
      <c r="B75" s="19" t="s">
        <v>79</v>
      </c>
      <c r="C75" s="19" t="s">
        <v>167</v>
      </c>
      <c r="D75" s="19" t="s">
        <v>47</v>
      </c>
      <c r="E75" s="19" t="s">
        <v>20</v>
      </c>
      <c r="F75" s="19" t="s">
        <v>155</v>
      </c>
      <c r="G75" s="84">
        <v>3885789.5</v>
      </c>
      <c r="H75" s="84">
        <v>0</v>
      </c>
      <c r="I75" s="81">
        <f t="shared" si="5"/>
        <v>-3885789.5</v>
      </c>
      <c r="J75" s="81" t="e">
        <f>H75-#REF!</f>
        <v>#REF!</v>
      </c>
      <c r="K75" s="82">
        <f t="shared" si="4"/>
        <v>0</v>
      </c>
      <c r="L75" s="20"/>
    </row>
    <row r="76" spans="1:12" ht="48" customHeight="1" hidden="1">
      <c r="A76" s="18" t="s">
        <v>168</v>
      </c>
      <c r="B76" s="19" t="s">
        <v>79</v>
      </c>
      <c r="C76" s="19" t="s">
        <v>169</v>
      </c>
      <c r="D76" s="19" t="s">
        <v>47</v>
      </c>
      <c r="E76" s="19" t="s">
        <v>170</v>
      </c>
      <c r="F76" s="19" t="s">
        <v>155</v>
      </c>
      <c r="G76" s="84">
        <v>37305900</v>
      </c>
      <c r="H76" s="84">
        <v>0</v>
      </c>
      <c r="I76" s="81">
        <f t="shared" si="5"/>
        <v>-37305900</v>
      </c>
      <c r="J76" s="81" t="e">
        <f>H76-#REF!</f>
        <v>#REF!</v>
      </c>
      <c r="K76" s="82">
        <f t="shared" si="4"/>
        <v>0</v>
      </c>
      <c r="L76" s="20"/>
    </row>
    <row r="77" spans="1:12" ht="48" customHeight="1" hidden="1">
      <c r="A77" s="18" t="s">
        <v>171</v>
      </c>
      <c r="B77" s="19" t="s">
        <v>79</v>
      </c>
      <c r="C77" s="19" t="s">
        <v>169</v>
      </c>
      <c r="D77" s="19" t="s">
        <v>47</v>
      </c>
      <c r="E77" s="19" t="s">
        <v>172</v>
      </c>
      <c r="F77" s="19" t="s">
        <v>155</v>
      </c>
      <c r="G77" s="84">
        <v>2772700</v>
      </c>
      <c r="H77" s="84">
        <v>0</v>
      </c>
      <c r="I77" s="81">
        <f t="shared" si="5"/>
        <v>-2772700</v>
      </c>
      <c r="J77" s="81" t="e">
        <f>H77-#REF!</f>
        <v>#REF!</v>
      </c>
      <c r="K77" s="82">
        <f t="shared" si="4"/>
        <v>0</v>
      </c>
      <c r="L77" s="20"/>
    </row>
    <row r="78" spans="1:12" ht="24" hidden="1">
      <c r="A78" s="18" t="s">
        <v>173</v>
      </c>
      <c r="B78" s="19" t="s">
        <v>79</v>
      </c>
      <c r="C78" s="19" t="s">
        <v>174</v>
      </c>
      <c r="D78" s="19" t="s">
        <v>47</v>
      </c>
      <c r="E78" s="19" t="s">
        <v>175</v>
      </c>
      <c r="F78" s="19" t="s">
        <v>155</v>
      </c>
      <c r="G78" s="84">
        <v>15700</v>
      </c>
      <c r="H78" s="84">
        <v>0</v>
      </c>
      <c r="I78" s="81">
        <f t="shared" si="5"/>
        <v>-15700</v>
      </c>
      <c r="J78" s="81" t="e">
        <f>H78-#REF!</f>
        <v>#REF!</v>
      </c>
      <c r="K78" s="82">
        <f t="shared" si="4"/>
        <v>0</v>
      </c>
      <c r="L78" s="20"/>
    </row>
    <row r="79" spans="1:12" ht="15" hidden="1">
      <c r="A79" s="11" t="s">
        <v>176</v>
      </c>
      <c r="B79" s="12" t="s">
        <v>12</v>
      </c>
      <c r="C79" s="12" t="s">
        <v>177</v>
      </c>
      <c r="D79" s="12" t="s">
        <v>12</v>
      </c>
      <c r="E79" s="12" t="s">
        <v>12</v>
      </c>
      <c r="F79" s="12" t="s">
        <v>12</v>
      </c>
      <c r="G79" s="85">
        <f>SUM(G80+G81+G82+G86+G88+G91+G92+G93+G94)</f>
        <v>33245000</v>
      </c>
      <c r="H79" s="85">
        <f>SUM(H80+H81+H82+H86+H88+H91+H92+H93+H94)+H87</f>
        <v>3997637</v>
      </c>
      <c r="I79" s="86">
        <f t="shared" si="5"/>
        <v>-29247363</v>
      </c>
      <c r="J79" s="88" t="e">
        <f>SUM(J80+J81+J82+J86+J88+J91+J92+J93+J94)+J87</f>
        <v>#REF!</v>
      </c>
      <c r="K79" s="87">
        <f t="shared" si="4"/>
        <v>12.024776658144082</v>
      </c>
      <c r="L79" s="15" t="e">
        <f>H79/#REF!*100</f>
        <v>#REF!</v>
      </c>
    </row>
    <row r="80" spans="1:12" ht="60" customHeight="1" hidden="1">
      <c r="A80" s="28" t="s">
        <v>178</v>
      </c>
      <c r="B80" s="29" t="s">
        <v>79</v>
      </c>
      <c r="C80" s="29" t="s">
        <v>177</v>
      </c>
      <c r="D80" s="29" t="s">
        <v>47</v>
      </c>
      <c r="E80" s="29" t="s">
        <v>179</v>
      </c>
      <c r="F80" s="29" t="s">
        <v>155</v>
      </c>
      <c r="G80" s="89">
        <v>30000</v>
      </c>
      <c r="H80" s="84">
        <v>0</v>
      </c>
      <c r="I80" s="81">
        <f t="shared" si="5"/>
        <v>-30000</v>
      </c>
      <c r="J80" s="81" t="e">
        <f>H80-#REF!</f>
        <v>#REF!</v>
      </c>
      <c r="K80" s="82">
        <f t="shared" si="4"/>
        <v>0</v>
      </c>
      <c r="L80" s="20"/>
    </row>
    <row r="81" spans="1:12" ht="48" customHeight="1" hidden="1">
      <c r="A81" s="22" t="s">
        <v>180</v>
      </c>
      <c r="B81" s="29" t="s">
        <v>79</v>
      </c>
      <c r="C81" s="29" t="s">
        <v>177</v>
      </c>
      <c r="D81" s="29" t="s">
        <v>47</v>
      </c>
      <c r="E81" s="29" t="s">
        <v>181</v>
      </c>
      <c r="F81" s="29" t="s">
        <v>155</v>
      </c>
      <c r="G81" s="89">
        <v>10987400</v>
      </c>
      <c r="H81" s="89">
        <v>2054850</v>
      </c>
      <c r="I81" s="81">
        <f t="shared" si="5"/>
        <v>-8932550</v>
      </c>
      <c r="J81" s="81" t="e">
        <f>H81-#REF!</f>
        <v>#REF!</v>
      </c>
      <c r="K81" s="82">
        <f t="shared" si="4"/>
        <v>18.701876695123502</v>
      </c>
      <c r="L81" s="20"/>
    </row>
    <row r="82" spans="1:12" ht="48" customHeight="1" hidden="1">
      <c r="A82" s="30" t="s">
        <v>182</v>
      </c>
      <c r="B82" s="31" t="s">
        <v>79</v>
      </c>
      <c r="C82" s="31" t="s">
        <v>177</v>
      </c>
      <c r="D82" s="31" t="s">
        <v>47</v>
      </c>
      <c r="E82" s="31" t="s">
        <v>183</v>
      </c>
      <c r="F82" s="31" t="s">
        <v>155</v>
      </c>
      <c r="G82" s="90">
        <f>SUM(G83:G85)</f>
        <v>1022000</v>
      </c>
      <c r="H82" s="85">
        <v>0</v>
      </c>
      <c r="I82" s="86">
        <f t="shared" si="5"/>
        <v>-1022000</v>
      </c>
      <c r="J82" s="86" t="e">
        <f>H82-#REF!</f>
        <v>#REF!</v>
      </c>
      <c r="K82" s="87">
        <f t="shared" si="4"/>
        <v>0</v>
      </c>
      <c r="L82" s="15"/>
    </row>
    <row r="83" spans="1:12" ht="36" customHeight="1" hidden="1">
      <c r="A83" s="22" t="s">
        <v>184</v>
      </c>
      <c r="B83" s="23" t="s">
        <v>79</v>
      </c>
      <c r="C83" s="23" t="s">
        <v>177</v>
      </c>
      <c r="D83" s="23" t="s">
        <v>47</v>
      </c>
      <c r="E83" s="23" t="s">
        <v>185</v>
      </c>
      <c r="F83" s="23" t="s">
        <v>155</v>
      </c>
      <c r="G83" s="84">
        <v>672000</v>
      </c>
      <c r="H83" s="84"/>
      <c r="I83" s="81"/>
      <c r="J83" s="81"/>
      <c r="K83" s="82">
        <f t="shared" si="4"/>
        <v>0</v>
      </c>
      <c r="L83" s="20"/>
    </row>
    <row r="84" spans="1:12" ht="36" customHeight="1" hidden="1">
      <c r="A84" s="22" t="s">
        <v>186</v>
      </c>
      <c r="B84" s="23" t="s">
        <v>79</v>
      </c>
      <c r="C84" s="23" t="s">
        <v>177</v>
      </c>
      <c r="D84" s="23" t="s">
        <v>47</v>
      </c>
      <c r="E84" s="23" t="s">
        <v>187</v>
      </c>
      <c r="F84" s="23" t="s">
        <v>155</v>
      </c>
      <c r="G84" s="84">
        <v>180000</v>
      </c>
      <c r="H84" s="84"/>
      <c r="I84" s="81"/>
      <c r="J84" s="81"/>
      <c r="K84" s="82">
        <f t="shared" si="4"/>
        <v>0</v>
      </c>
      <c r="L84" s="20"/>
    </row>
    <row r="85" spans="1:12" ht="60" customHeight="1" hidden="1">
      <c r="A85" s="22" t="s">
        <v>188</v>
      </c>
      <c r="B85" s="23" t="s">
        <v>79</v>
      </c>
      <c r="C85" s="23" t="s">
        <v>177</v>
      </c>
      <c r="D85" s="23" t="s">
        <v>47</v>
      </c>
      <c r="E85" s="23" t="s">
        <v>189</v>
      </c>
      <c r="F85" s="23" t="s">
        <v>155</v>
      </c>
      <c r="G85" s="84">
        <v>170000</v>
      </c>
      <c r="H85" s="84"/>
      <c r="I85" s="81"/>
      <c r="J85" s="81"/>
      <c r="K85" s="82">
        <f t="shared" si="4"/>
        <v>0</v>
      </c>
      <c r="L85" s="20"/>
    </row>
    <row r="86" spans="1:12" ht="48" customHeight="1" hidden="1">
      <c r="A86" s="22" t="s">
        <v>190</v>
      </c>
      <c r="B86" s="23" t="s">
        <v>79</v>
      </c>
      <c r="C86" s="23" t="s">
        <v>177</v>
      </c>
      <c r="D86" s="23" t="s">
        <v>47</v>
      </c>
      <c r="E86" s="23" t="s">
        <v>191</v>
      </c>
      <c r="F86" s="23" t="s">
        <v>155</v>
      </c>
      <c r="G86" s="84">
        <v>150000</v>
      </c>
      <c r="H86" s="84"/>
      <c r="I86" s="81"/>
      <c r="J86" s="81" t="e">
        <f>H86-#REF!</f>
        <v>#REF!</v>
      </c>
      <c r="K86" s="82">
        <f t="shared" si="4"/>
        <v>0</v>
      </c>
      <c r="L86" s="20"/>
    </row>
    <row r="87" spans="1:12" ht="24" customHeight="1" hidden="1">
      <c r="A87" s="22" t="s">
        <v>192</v>
      </c>
      <c r="B87" s="19" t="s">
        <v>79</v>
      </c>
      <c r="C87" s="23" t="s">
        <v>177</v>
      </c>
      <c r="D87" s="19" t="s">
        <v>47</v>
      </c>
      <c r="E87" s="23">
        <v>230</v>
      </c>
      <c r="F87" s="19" t="s">
        <v>155</v>
      </c>
      <c r="G87" s="84">
        <v>26415000</v>
      </c>
      <c r="H87" s="84"/>
      <c r="I87" s="81">
        <f>H87-G87</f>
        <v>-26415000</v>
      </c>
      <c r="J87" s="81" t="e">
        <f>H87-#REF!</f>
        <v>#REF!</v>
      </c>
      <c r="K87" s="82">
        <f t="shared" si="4"/>
        <v>0</v>
      </c>
      <c r="L87" s="20"/>
    </row>
    <row r="88" spans="1:12" ht="48" customHeight="1" hidden="1">
      <c r="A88" s="30" t="s">
        <v>193</v>
      </c>
      <c r="B88" s="32" t="s">
        <v>79</v>
      </c>
      <c r="C88" s="32" t="s">
        <v>177</v>
      </c>
      <c r="D88" s="32" t="s">
        <v>47</v>
      </c>
      <c r="E88" s="32" t="s">
        <v>194</v>
      </c>
      <c r="F88" s="32" t="s">
        <v>155</v>
      </c>
      <c r="G88" s="85">
        <f>SUM(G89:G90)</f>
        <v>723700</v>
      </c>
      <c r="H88" s="85">
        <v>193946</v>
      </c>
      <c r="I88" s="86">
        <f>H88-G88</f>
        <v>-529754</v>
      </c>
      <c r="J88" s="86" t="e">
        <f>H88-#REF!</f>
        <v>#REF!</v>
      </c>
      <c r="K88" s="87">
        <f t="shared" si="4"/>
        <v>26.79922619870112</v>
      </c>
      <c r="L88" s="15"/>
    </row>
    <row r="89" spans="1:12" ht="36" customHeight="1" hidden="1">
      <c r="A89" s="22" t="s">
        <v>195</v>
      </c>
      <c r="B89" s="23" t="s">
        <v>79</v>
      </c>
      <c r="C89" s="23" t="s">
        <v>177</v>
      </c>
      <c r="D89" s="23" t="s">
        <v>47</v>
      </c>
      <c r="E89" s="23" t="s">
        <v>196</v>
      </c>
      <c r="F89" s="23" t="s">
        <v>155</v>
      </c>
      <c r="G89" s="84">
        <v>15100</v>
      </c>
      <c r="H89" s="84"/>
      <c r="I89" s="81"/>
      <c r="J89" s="81"/>
      <c r="K89" s="82">
        <f t="shared" si="4"/>
        <v>0</v>
      </c>
      <c r="L89" s="20"/>
    </row>
    <row r="90" spans="1:12" ht="36" customHeight="1" hidden="1">
      <c r="A90" s="22" t="s">
        <v>197</v>
      </c>
      <c r="B90" s="23" t="s">
        <v>79</v>
      </c>
      <c r="C90" s="23" t="s">
        <v>177</v>
      </c>
      <c r="D90" s="23" t="s">
        <v>47</v>
      </c>
      <c r="E90" s="23" t="s">
        <v>198</v>
      </c>
      <c r="F90" s="23" t="s">
        <v>155</v>
      </c>
      <c r="G90" s="84">
        <v>708600</v>
      </c>
      <c r="H90" s="84"/>
      <c r="I90" s="81"/>
      <c r="J90" s="81"/>
      <c r="K90" s="82">
        <f t="shared" si="4"/>
        <v>0</v>
      </c>
      <c r="L90" s="20"/>
    </row>
    <row r="91" spans="1:12" ht="24" customHeight="1" hidden="1">
      <c r="A91" s="22" t="s">
        <v>199</v>
      </c>
      <c r="B91" s="23" t="s">
        <v>79</v>
      </c>
      <c r="C91" s="23" t="s">
        <v>177</v>
      </c>
      <c r="D91" s="23" t="s">
        <v>47</v>
      </c>
      <c r="E91" s="23" t="s">
        <v>200</v>
      </c>
      <c r="F91" s="23" t="s">
        <v>155</v>
      </c>
      <c r="G91" s="84">
        <v>9219300</v>
      </c>
      <c r="H91" s="84"/>
      <c r="I91" s="81"/>
      <c r="J91" s="81"/>
      <c r="K91" s="82">
        <f t="shared" si="4"/>
        <v>0</v>
      </c>
      <c r="L91" s="20"/>
    </row>
    <row r="92" spans="1:12" ht="36" customHeight="1" hidden="1">
      <c r="A92" s="22" t="s">
        <v>201</v>
      </c>
      <c r="B92" s="23" t="s">
        <v>79</v>
      </c>
      <c r="C92" s="23" t="s">
        <v>177</v>
      </c>
      <c r="D92" s="23" t="s">
        <v>47</v>
      </c>
      <c r="E92" s="23" t="s">
        <v>202</v>
      </c>
      <c r="F92" s="23" t="s">
        <v>155</v>
      </c>
      <c r="G92" s="84">
        <v>1017500</v>
      </c>
      <c r="H92" s="84"/>
      <c r="I92" s="81"/>
      <c r="J92" s="81"/>
      <c r="K92" s="82">
        <f t="shared" si="4"/>
        <v>0</v>
      </c>
      <c r="L92" s="20"/>
    </row>
    <row r="93" spans="1:12" ht="36" customHeight="1" hidden="1">
      <c r="A93" s="22" t="s">
        <v>203</v>
      </c>
      <c r="B93" s="23" t="s">
        <v>79</v>
      </c>
      <c r="C93" s="23" t="s">
        <v>177</v>
      </c>
      <c r="D93" s="23" t="s">
        <v>47</v>
      </c>
      <c r="E93" s="23" t="s">
        <v>204</v>
      </c>
      <c r="F93" s="23" t="s">
        <v>155</v>
      </c>
      <c r="G93" s="84">
        <v>9299200</v>
      </c>
      <c r="H93" s="84">
        <v>1549866</v>
      </c>
      <c r="I93" s="81">
        <f aca="true" t="shared" si="6" ref="I93:I100">H93-G93</f>
        <v>-7749334</v>
      </c>
      <c r="J93" s="81" t="e">
        <f>H93-#REF!</f>
        <v>#REF!</v>
      </c>
      <c r="K93" s="82">
        <f t="shared" si="4"/>
        <v>16.66665949759119</v>
      </c>
      <c r="L93" s="20"/>
    </row>
    <row r="94" spans="1:12" ht="60" customHeight="1" hidden="1">
      <c r="A94" s="22" t="s">
        <v>205</v>
      </c>
      <c r="B94" s="23" t="s">
        <v>79</v>
      </c>
      <c r="C94" s="23" t="s">
        <v>177</v>
      </c>
      <c r="D94" s="23" t="s">
        <v>47</v>
      </c>
      <c r="E94" s="23" t="s">
        <v>206</v>
      </c>
      <c r="F94" s="23" t="s">
        <v>155</v>
      </c>
      <c r="G94" s="84">
        <v>795900</v>
      </c>
      <c r="H94" s="84">
        <v>198975</v>
      </c>
      <c r="I94" s="81">
        <f t="shared" si="6"/>
        <v>-596925</v>
      </c>
      <c r="J94" s="81" t="e">
        <f>H94-#REF!</f>
        <v>#REF!</v>
      </c>
      <c r="K94" s="82">
        <f t="shared" si="4"/>
        <v>25</v>
      </c>
      <c r="L94" s="20"/>
    </row>
    <row r="95" spans="1:12" ht="24" customHeight="1" hidden="1">
      <c r="A95" s="11" t="s">
        <v>207</v>
      </c>
      <c r="B95" s="12" t="s">
        <v>12</v>
      </c>
      <c r="C95" s="12" t="s">
        <v>208</v>
      </c>
      <c r="D95" s="12" t="s">
        <v>12</v>
      </c>
      <c r="E95" s="12" t="s">
        <v>12</v>
      </c>
      <c r="F95" s="12" t="s">
        <v>12</v>
      </c>
      <c r="G95" s="85">
        <f>SUM(G97+G96+G100+G103+G164)+G106</f>
        <v>757728469</v>
      </c>
      <c r="H95" s="85">
        <f>SUM(H96+H97+H100+H103+H106+H164)</f>
        <v>164211470.44</v>
      </c>
      <c r="I95" s="86">
        <f t="shared" si="6"/>
        <v>-593516998.56</v>
      </c>
      <c r="J95" s="86" t="e">
        <f>H95-#REF!</f>
        <v>#REF!</v>
      </c>
      <c r="K95" s="87">
        <f t="shared" si="4"/>
        <v>21.671545567862253</v>
      </c>
      <c r="L95" s="15" t="e">
        <f>H95/#REF!*100</f>
        <v>#REF!</v>
      </c>
    </row>
    <row r="96" spans="1:12" ht="24" customHeight="1" hidden="1">
      <c r="A96" s="18" t="s">
        <v>209</v>
      </c>
      <c r="B96" s="19" t="s">
        <v>79</v>
      </c>
      <c r="C96" s="19" t="s">
        <v>210</v>
      </c>
      <c r="D96" s="19" t="s">
        <v>47</v>
      </c>
      <c r="E96" s="19" t="s">
        <v>20</v>
      </c>
      <c r="F96" s="19" t="s">
        <v>155</v>
      </c>
      <c r="G96" s="84">
        <v>90897500</v>
      </c>
      <c r="H96" s="84">
        <v>12632000</v>
      </c>
      <c r="I96" s="81">
        <f t="shared" si="6"/>
        <v>-78265500</v>
      </c>
      <c r="J96" s="81" t="e">
        <f>H96-#REF!</f>
        <v>#REF!</v>
      </c>
      <c r="K96" s="82">
        <f t="shared" si="4"/>
        <v>13.896971863912649</v>
      </c>
      <c r="L96" s="20" t="e">
        <f>H96/#REF!*100</f>
        <v>#REF!</v>
      </c>
    </row>
    <row r="97" spans="1:12" ht="24" hidden="1">
      <c r="A97" s="11" t="s">
        <v>211</v>
      </c>
      <c r="B97" s="12" t="s">
        <v>12</v>
      </c>
      <c r="C97" s="12" t="s">
        <v>212</v>
      </c>
      <c r="D97" s="12" t="s">
        <v>12</v>
      </c>
      <c r="E97" s="12" t="s">
        <v>12</v>
      </c>
      <c r="F97" s="12" t="s">
        <v>12</v>
      </c>
      <c r="G97" s="85">
        <f>SUM(G98:G99)</f>
        <v>20050400</v>
      </c>
      <c r="H97" s="85">
        <v>4856300</v>
      </c>
      <c r="I97" s="86">
        <f t="shared" si="6"/>
        <v>-15194100</v>
      </c>
      <c r="J97" s="86" t="e">
        <f>H97-#REF!</f>
        <v>#REF!</v>
      </c>
      <c r="K97" s="87">
        <f t="shared" si="4"/>
        <v>24.220464429637314</v>
      </c>
      <c r="L97" s="15" t="e">
        <f>H97/#REF!*100</f>
        <v>#REF!</v>
      </c>
    </row>
    <row r="98" spans="1:12" ht="36" customHeight="1" hidden="1">
      <c r="A98" s="18" t="s">
        <v>213</v>
      </c>
      <c r="B98" s="19" t="s">
        <v>79</v>
      </c>
      <c r="C98" s="19" t="s">
        <v>212</v>
      </c>
      <c r="D98" s="19" t="s">
        <v>47</v>
      </c>
      <c r="E98" s="19" t="s">
        <v>214</v>
      </c>
      <c r="F98" s="19" t="s">
        <v>155</v>
      </c>
      <c r="G98" s="84">
        <v>19701700</v>
      </c>
      <c r="H98" s="84">
        <v>0</v>
      </c>
      <c r="I98" s="81">
        <f t="shared" si="6"/>
        <v>-19701700</v>
      </c>
      <c r="J98" s="81" t="e">
        <f>H98-#REF!</f>
        <v>#REF!</v>
      </c>
      <c r="K98" s="82">
        <f t="shared" si="4"/>
        <v>0</v>
      </c>
      <c r="L98" s="20" t="e">
        <f>H98/#REF!*100</f>
        <v>#REF!</v>
      </c>
    </row>
    <row r="99" spans="1:12" ht="15" customHeight="1" hidden="1">
      <c r="A99" s="33" t="s">
        <v>215</v>
      </c>
      <c r="B99" s="19" t="s">
        <v>79</v>
      </c>
      <c r="C99" s="19" t="s">
        <v>212</v>
      </c>
      <c r="D99" s="19" t="s">
        <v>47</v>
      </c>
      <c r="E99" s="19" t="s">
        <v>216</v>
      </c>
      <c r="F99" s="19" t="s">
        <v>155</v>
      </c>
      <c r="G99" s="84">
        <v>348700</v>
      </c>
      <c r="H99" s="84">
        <v>0</v>
      </c>
      <c r="I99" s="81">
        <f t="shared" si="6"/>
        <v>-348700</v>
      </c>
      <c r="J99" s="81" t="e">
        <f>H99-#REF!</f>
        <v>#REF!</v>
      </c>
      <c r="K99" s="82">
        <f t="shared" si="4"/>
        <v>0</v>
      </c>
      <c r="L99" s="20" t="e">
        <f>H99/#REF!*100</f>
        <v>#REF!</v>
      </c>
    </row>
    <row r="100" spans="1:12" ht="24" customHeight="1" hidden="1">
      <c r="A100" s="30" t="s">
        <v>217</v>
      </c>
      <c r="B100" s="34" t="s">
        <v>12</v>
      </c>
      <c r="C100" s="34" t="s">
        <v>218</v>
      </c>
      <c r="D100" s="34" t="s">
        <v>12</v>
      </c>
      <c r="E100" s="34" t="s">
        <v>12</v>
      </c>
      <c r="F100" s="34" t="s">
        <v>12</v>
      </c>
      <c r="G100" s="85">
        <f>SUM(G101:G102)</f>
        <v>9724700</v>
      </c>
      <c r="H100" s="85">
        <v>1953500.44</v>
      </c>
      <c r="I100" s="86">
        <f t="shared" si="6"/>
        <v>-7771199.5600000005</v>
      </c>
      <c r="J100" s="86" t="e">
        <f>H100-#REF!</f>
        <v>#REF!</v>
      </c>
      <c r="K100" s="87">
        <f t="shared" si="4"/>
        <v>20.088027805485</v>
      </c>
      <c r="L100" s="15" t="e">
        <f>H100/#REF!*100</f>
        <v>#REF!</v>
      </c>
    </row>
    <row r="101" spans="1:12" ht="24" customHeight="1" hidden="1">
      <c r="A101" s="22" t="s">
        <v>219</v>
      </c>
      <c r="B101" s="23" t="s">
        <v>79</v>
      </c>
      <c r="C101" s="23" t="s">
        <v>218</v>
      </c>
      <c r="D101" s="23" t="s">
        <v>47</v>
      </c>
      <c r="E101" s="23" t="s">
        <v>220</v>
      </c>
      <c r="F101" s="23" t="s">
        <v>155</v>
      </c>
      <c r="G101" s="84">
        <f>6418400</f>
        <v>6418400</v>
      </c>
      <c r="H101" s="84"/>
      <c r="I101" s="81"/>
      <c r="J101" s="81"/>
      <c r="K101" s="82">
        <f t="shared" si="4"/>
        <v>0</v>
      </c>
      <c r="L101" s="20"/>
    </row>
    <row r="102" spans="1:12" ht="24" customHeight="1" hidden="1">
      <c r="A102" s="22" t="s">
        <v>221</v>
      </c>
      <c r="B102" s="23" t="s">
        <v>79</v>
      </c>
      <c r="C102" s="23" t="s">
        <v>218</v>
      </c>
      <c r="D102" s="23" t="s">
        <v>47</v>
      </c>
      <c r="E102" s="23" t="s">
        <v>222</v>
      </c>
      <c r="F102" s="23" t="s">
        <v>155</v>
      </c>
      <c r="G102" s="84">
        <v>3306300</v>
      </c>
      <c r="H102" s="85"/>
      <c r="I102" s="81"/>
      <c r="J102" s="81"/>
      <c r="K102" s="82">
        <f t="shared" si="4"/>
        <v>0</v>
      </c>
      <c r="L102" s="20"/>
    </row>
    <row r="103" spans="1:12" ht="48" customHeight="1" hidden="1">
      <c r="A103" s="30" t="s">
        <v>223</v>
      </c>
      <c r="B103" s="32" t="s">
        <v>12</v>
      </c>
      <c r="C103" s="32" t="s">
        <v>224</v>
      </c>
      <c r="D103" s="32" t="s">
        <v>12</v>
      </c>
      <c r="E103" s="32" t="s">
        <v>225</v>
      </c>
      <c r="F103" s="32" t="s">
        <v>12</v>
      </c>
      <c r="G103" s="85">
        <v>119308800</v>
      </c>
      <c r="H103" s="85">
        <v>23300000</v>
      </c>
      <c r="I103" s="86">
        <f>H103-G103</f>
        <v>-96008800</v>
      </c>
      <c r="J103" s="86" t="e">
        <f>H103-#REF!</f>
        <v>#REF!</v>
      </c>
      <c r="K103" s="87">
        <f t="shared" si="4"/>
        <v>19.529154597146228</v>
      </c>
      <c r="L103" s="15" t="e">
        <f>H103/#REF!*100</f>
        <v>#REF!</v>
      </c>
    </row>
    <row r="104" spans="1:12" ht="24" hidden="1">
      <c r="A104" s="22" t="s">
        <v>226</v>
      </c>
      <c r="B104" s="23" t="s">
        <v>79</v>
      </c>
      <c r="C104" s="23" t="s">
        <v>224</v>
      </c>
      <c r="D104" s="23" t="s">
        <v>47</v>
      </c>
      <c r="E104" s="23" t="s">
        <v>227</v>
      </c>
      <c r="F104" s="23" t="s">
        <v>155</v>
      </c>
      <c r="G104" s="84">
        <v>117233800</v>
      </c>
      <c r="H104" s="84"/>
      <c r="I104" s="81"/>
      <c r="J104" s="81"/>
      <c r="K104" s="82">
        <f t="shared" si="4"/>
        <v>0</v>
      </c>
      <c r="L104" s="20"/>
    </row>
    <row r="105" spans="1:12" ht="15" customHeight="1" hidden="1">
      <c r="A105" s="22" t="s">
        <v>228</v>
      </c>
      <c r="B105" s="23" t="s">
        <v>79</v>
      </c>
      <c r="C105" s="23" t="s">
        <v>224</v>
      </c>
      <c r="D105" s="23" t="s">
        <v>47</v>
      </c>
      <c r="E105" s="23" t="s">
        <v>229</v>
      </c>
      <c r="F105" s="23" t="s">
        <v>155</v>
      </c>
      <c r="G105" s="84">
        <v>2075000</v>
      </c>
      <c r="H105" s="85"/>
      <c r="I105" s="81"/>
      <c r="J105" s="81"/>
      <c r="K105" s="82">
        <f t="shared" si="4"/>
        <v>0</v>
      </c>
      <c r="L105" s="20"/>
    </row>
    <row r="106" spans="1:12" ht="24" customHeight="1" hidden="1">
      <c r="A106" s="30" t="s">
        <v>230</v>
      </c>
      <c r="B106" s="32" t="s">
        <v>12</v>
      </c>
      <c r="C106" s="32" t="s">
        <v>231</v>
      </c>
      <c r="D106" s="32" t="s">
        <v>12</v>
      </c>
      <c r="E106" s="32" t="s">
        <v>12</v>
      </c>
      <c r="F106" s="32" t="s">
        <v>12</v>
      </c>
      <c r="G106" s="85">
        <f>SUM(G107+G108+G109+G110+G113+G114+G119+G122+G130+G133+G136+G141+G145+G149+G154+G153+G152+G157+G160+G161+G162+G163)</f>
        <v>508458100</v>
      </c>
      <c r="H106" s="85">
        <f>SUM(H107+H108+H109+H110+H113+H114+H119+H122+H130+H133+H136+H141+H145+H149+H154+H153+H152+H157+H160+H161+H162+H163)</f>
        <v>119679070</v>
      </c>
      <c r="I106" s="86">
        <f>H106-G106</f>
        <v>-388779030</v>
      </c>
      <c r="J106" s="86" t="e">
        <f>H106-#REF!</f>
        <v>#REF!</v>
      </c>
      <c r="K106" s="87">
        <f t="shared" si="4"/>
        <v>23.53764646487095</v>
      </c>
      <c r="L106" s="15" t="e">
        <f>H106/#REF!*100</f>
        <v>#REF!</v>
      </c>
    </row>
    <row r="107" spans="1:12" ht="72" customHeight="1" hidden="1">
      <c r="A107" s="22" t="s">
        <v>232</v>
      </c>
      <c r="B107" s="23" t="s">
        <v>79</v>
      </c>
      <c r="C107" s="23" t="s">
        <v>231</v>
      </c>
      <c r="D107" s="23" t="s">
        <v>47</v>
      </c>
      <c r="E107" s="23" t="s">
        <v>233</v>
      </c>
      <c r="F107" s="23" t="s">
        <v>155</v>
      </c>
      <c r="G107" s="85">
        <v>233800600</v>
      </c>
      <c r="H107" s="85">
        <v>55028818</v>
      </c>
      <c r="I107" s="86">
        <f>H107-G107</f>
        <v>-178771782</v>
      </c>
      <c r="J107" s="86" t="e">
        <f>H107-#REF!</f>
        <v>#REF!</v>
      </c>
      <c r="K107" s="87">
        <f t="shared" si="4"/>
        <v>23.536645329396073</v>
      </c>
      <c r="L107" s="15" t="e">
        <f>H107/#REF!*100</f>
        <v>#REF!</v>
      </c>
    </row>
    <row r="108" spans="1:12" ht="24" customHeight="1" hidden="1">
      <c r="A108" s="22" t="s">
        <v>234</v>
      </c>
      <c r="B108" s="23" t="s">
        <v>79</v>
      </c>
      <c r="C108" s="23" t="s">
        <v>231</v>
      </c>
      <c r="D108" s="23" t="s">
        <v>47</v>
      </c>
      <c r="E108" s="23" t="s">
        <v>235</v>
      </c>
      <c r="F108" s="23" t="s">
        <v>155</v>
      </c>
      <c r="G108" s="85">
        <v>3334900</v>
      </c>
      <c r="H108" s="85">
        <v>836700</v>
      </c>
      <c r="I108" s="86">
        <f>H108-G108</f>
        <v>-2498200</v>
      </c>
      <c r="J108" s="86" t="e">
        <f>H108-#REF!</f>
        <v>#REF!</v>
      </c>
      <c r="K108" s="87">
        <f t="shared" si="4"/>
        <v>25.089208072206066</v>
      </c>
      <c r="L108" s="15" t="e">
        <f>H108/#REF!*100</f>
        <v>#REF!</v>
      </c>
    </row>
    <row r="109" spans="1:12" ht="24" customHeight="1" hidden="1">
      <c r="A109" s="22" t="s">
        <v>236</v>
      </c>
      <c r="B109" s="23" t="s">
        <v>79</v>
      </c>
      <c r="C109" s="23" t="s">
        <v>231</v>
      </c>
      <c r="D109" s="23" t="s">
        <v>47</v>
      </c>
      <c r="E109" s="23" t="s">
        <v>237</v>
      </c>
      <c r="F109" s="23" t="s">
        <v>155</v>
      </c>
      <c r="G109" s="85">
        <v>3051000</v>
      </c>
      <c r="H109" s="85">
        <v>1065600</v>
      </c>
      <c r="I109" s="86">
        <f>H109-G109</f>
        <v>-1985400</v>
      </c>
      <c r="J109" s="86" t="e">
        <f>H109-#REF!</f>
        <v>#REF!</v>
      </c>
      <c r="K109" s="87">
        <f t="shared" si="4"/>
        <v>34.926253687315636</v>
      </c>
      <c r="L109" s="15" t="e">
        <f>H109/#REF!*100</f>
        <v>#REF!</v>
      </c>
    </row>
    <row r="110" spans="1:12" ht="72" customHeight="1" hidden="1">
      <c r="A110" s="30" t="s">
        <v>238</v>
      </c>
      <c r="B110" s="32" t="s">
        <v>12</v>
      </c>
      <c r="C110" s="32" t="s">
        <v>231</v>
      </c>
      <c r="D110" s="32" t="s">
        <v>12</v>
      </c>
      <c r="E110" s="32" t="s">
        <v>239</v>
      </c>
      <c r="F110" s="32" t="s">
        <v>12</v>
      </c>
      <c r="G110" s="85">
        <v>15516500</v>
      </c>
      <c r="H110" s="85">
        <v>2910000</v>
      </c>
      <c r="I110" s="86">
        <f>H110-G110</f>
        <v>-12606500</v>
      </c>
      <c r="J110" s="86" t="e">
        <f>H110-#REF!</f>
        <v>#REF!</v>
      </c>
      <c r="K110" s="87">
        <f t="shared" si="4"/>
        <v>18.754229368736507</v>
      </c>
      <c r="L110" s="15" t="e">
        <f>H110/#REF!*100</f>
        <v>#REF!</v>
      </c>
    </row>
    <row r="111" spans="1:12" ht="48" customHeight="1" hidden="1">
      <c r="A111" s="22" t="s">
        <v>240</v>
      </c>
      <c r="B111" s="23" t="s">
        <v>79</v>
      </c>
      <c r="C111" s="23" t="s">
        <v>231</v>
      </c>
      <c r="D111" s="23" t="s">
        <v>47</v>
      </c>
      <c r="E111" s="23" t="s">
        <v>241</v>
      </c>
      <c r="F111" s="23" t="s">
        <v>155</v>
      </c>
      <c r="G111" s="84">
        <v>15246700</v>
      </c>
      <c r="H111" s="84"/>
      <c r="I111" s="81"/>
      <c r="J111" s="81"/>
      <c r="K111" s="82">
        <f t="shared" si="4"/>
        <v>0</v>
      </c>
      <c r="L111" s="20"/>
    </row>
    <row r="112" spans="1:12" ht="48" customHeight="1" hidden="1">
      <c r="A112" s="22" t="s">
        <v>242</v>
      </c>
      <c r="B112" s="23" t="s">
        <v>79</v>
      </c>
      <c r="C112" s="23" t="s">
        <v>231</v>
      </c>
      <c r="D112" s="23" t="s">
        <v>47</v>
      </c>
      <c r="E112" s="23" t="s">
        <v>243</v>
      </c>
      <c r="F112" s="23" t="s">
        <v>155</v>
      </c>
      <c r="G112" s="84">
        <v>269800</v>
      </c>
      <c r="H112" s="91"/>
      <c r="I112" s="81"/>
      <c r="J112" s="81"/>
      <c r="K112" s="82">
        <f t="shared" si="4"/>
        <v>0</v>
      </c>
      <c r="L112" s="20"/>
    </row>
    <row r="113" spans="1:12" ht="36" customHeight="1" hidden="1">
      <c r="A113" s="22" t="s">
        <v>244</v>
      </c>
      <c r="B113" s="32" t="s">
        <v>79</v>
      </c>
      <c r="C113" s="32" t="s">
        <v>231</v>
      </c>
      <c r="D113" s="32" t="s">
        <v>47</v>
      </c>
      <c r="E113" s="32" t="s">
        <v>245</v>
      </c>
      <c r="F113" s="32" t="s">
        <v>155</v>
      </c>
      <c r="G113" s="85">
        <v>3486900</v>
      </c>
      <c r="H113" s="85">
        <v>788098</v>
      </c>
      <c r="I113" s="86">
        <f>H113-G113</f>
        <v>-2698802</v>
      </c>
      <c r="J113" s="86" t="e">
        <f>H113-#REF!</f>
        <v>#REF!</v>
      </c>
      <c r="K113" s="87">
        <f t="shared" si="4"/>
        <v>22.601680575869683</v>
      </c>
      <c r="L113" s="15" t="e">
        <f>H113/#REF!*100</f>
        <v>#REF!</v>
      </c>
    </row>
    <row r="114" spans="1:12" ht="48" customHeight="1" hidden="1">
      <c r="A114" s="30" t="s">
        <v>246</v>
      </c>
      <c r="B114" s="32" t="s">
        <v>12</v>
      </c>
      <c r="C114" s="32" t="s">
        <v>231</v>
      </c>
      <c r="D114" s="32" t="s">
        <v>12</v>
      </c>
      <c r="E114" s="32" t="s">
        <v>247</v>
      </c>
      <c r="F114" s="32" t="s">
        <v>12</v>
      </c>
      <c r="G114" s="85">
        <v>690600</v>
      </c>
      <c r="H114" s="85">
        <v>134700</v>
      </c>
      <c r="I114" s="86">
        <f>H114-G114</f>
        <v>-555900</v>
      </c>
      <c r="J114" s="86" t="e">
        <f>H114-#REF!</f>
        <v>#REF!</v>
      </c>
      <c r="K114" s="87">
        <f t="shared" si="4"/>
        <v>19.50477845351868</v>
      </c>
      <c r="L114" s="15" t="e">
        <f>H114/#REF!*100</f>
        <v>#REF!</v>
      </c>
    </row>
    <row r="115" spans="1:12" ht="60" customHeight="1" hidden="1">
      <c r="A115" s="22" t="s">
        <v>248</v>
      </c>
      <c r="B115" s="23" t="s">
        <v>79</v>
      </c>
      <c r="C115" s="23" t="s">
        <v>231</v>
      </c>
      <c r="D115" s="23" t="s">
        <v>47</v>
      </c>
      <c r="E115" s="23" t="s">
        <v>249</v>
      </c>
      <c r="F115" s="23" t="s">
        <v>155</v>
      </c>
      <c r="G115" s="84">
        <v>355100</v>
      </c>
      <c r="H115" s="91"/>
      <c r="I115" s="81"/>
      <c r="J115" s="81"/>
      <c r="K115" s="82">
        <f t="shared" si="4"/>
        <v>0</v>
      </c>
      <c r="L115" s="20"/>
    </row>
    <row r="116" spans="1:12" ht="36" customHeight="1" hidden="1">
      <c r="A116" s="22" t="s">
        <v>250</v>
      </c>
      <c r="B116" s="23" t="s">
        <v>79</v>
      </c>
      <c r="C116" s="23" t="s">
        <v>231</v>
      </c>
      <c r="D116" s="23" t="s">
        <v>47</v>
      </c>
      <c r="E116" s="23" t="s">
        <v>251</v>
      </c>
      <c r="F116" s="23" t="s">
        <v>155</v>
      </c>
      <c r="G116" s="84">
        <v>10800</v>
      </c>
      <c r="H116" s="84"/>
      <c r="I116" s="81"/>
      <c r="J116" s="81"/>
      <c r="K116" s="82">
        <f t="shared" si="4"/>
        <v>0</v>
      </c>
      <c r="L116" s="20"/>
    </row>
    <row r="117" spans="1:12" ht="72" customHeight="1" hidden="1">
      <c r="A117" s="22" t="s">
        <v>252</v>
      </c>
      <c r="B117" s="23" t="s">
        <v>79</v>
      </c>
      <c r="C117" s="23" t="s">
        <v>231</v>
      </c>
      <c r="D117" s="23" t="s">
        <v>47</v>
      </c>
      <c r="E117" s="23" t="s">
        <v>253</v>
      </c>
      <c r="F117" s="23" t="s">
        <v>155</v>
      </c>
      <c r="G117" s="84">
        <v>312700</v>
      </c>
      <c r="H117" s="84"/>
      <c r="I117" s="81"/>
      <c r="J117" s="81"/>
      <c r="K117" s="82">
        <f t="shared" si="4"/>
        <v>0</v>
      </c>
      <c r="L117" s="20"/>
    </row>
    <row r="118" spans="1:12" ht="36" customHeight="1" hidden="1">
      <c r="A118" s="22" t="s">
        <v>254</v>
      </c>
      <c r="B118" s="23" t="s">
        <v>79</v>
      </c>
      <c r="C118" s="23" t="s">
        <v>231</v>
      </c>
      <c r="D118" s="23" t="s">
        <v>47</v>
      </c>
      <c r="E118" s="23" t="s">
        <v>255</v>
      </c>
      <c r="F118" s="23" t="s">
        <v>155</v>
      </c>
      <c r="G118" s="84">
        <v>12000</v>
      </c>
      <c r="H118" s="84"/>
      <c r="I118" s="81"/>
      <c r="J118" s="81"/>
      <c r="K118" s="82">
        <f t="shared" si="4"/>
        <v>0</v>
      </c>
      <c r="L118" s="20"/>
    </row>
    <row r="119" spans="1:12" ht="48" customHeight="1" hidden="1">
      <c r="A119" s="30" t="s">
        <v>256</v>
      </c>
      <c r="B119" s="35" t="s">
        <v>12</v>
      </c>
      <c r="C119" s="35" t="s">
        <v>231</v>
      </c>
      <c r="D119" s="35" t="s">
        <v>12</v>
      </c>
      <c r="E119" s="35" t="s">
        <v>257</v>
      </c>
      <c r="F119" s="35" t="s">
        <v>12</v>
      </c>
      <c r="G119" s="85">
        <v>141887800</v>
      </c>
      <c r="H119" s="85">
        <v>35078000</v>
      </c>
      <c r="I119" s="86">
        <f>H119-G119</f>
        <v>-106809800</v>
      </c>
      <c r="J119" s="86" t="e">
        <f>H119-#REF!</f>
        <v>#REF!</v>
      </c>
      <c r="K119" s="87">
        <f t="shared" si="4"/>
        <v>24.72235104075192</v>
      </c>
      <c r="L119" s="15" t="e">
        <f>H119/#REF!*100</f>
        <v>#REF!</v>
      </c>
    </row>
    <row r="120" spans="1:12" ht="24" customHeight="1" hidden="1">
      <c r="A120" s="22" t="s">
        <v>258</v>
      </c>
      <c r="B120" s="23" t="s">
        <v>79</v>
      </c>
      <c r="C120" s="23" t="s">
        <v>231</v>
      </c>
      <c r="D120" s="23" t="s">
        <v>47</v>
      </c>
      <c r="E120" s="23" t="s">
        <v>259</v>
      </c>
      <c r="F120" s="23" t="s">
        <v>155</v>
      </c>
      <c r="G120" s="84">
        <v>139420100</v>
      </c>
      <c r="H120" s="84"/>
      <c r="I120" s="81"/>
      <c r="J120" s="81"/>
      <c r="K120" s="82">
        <f t="shared" si="4"/>
        <v>0</v>
      </c>
      <c r="L120" s="20"/>
    </row>
    <row r="121" spans="1:12" ht="15" customHeight="1" hidden="1">
      <c r="A121" s="22" t="s">
        <v>228</v>
      </c>
      <c r="B121" s="23" t="s">
        <v>79</v>
      </c>
      <c r="C121" s="23" t="s">
        <v>231</v>
      </c>
      <c r="D121" s="23" t="s">
        <v>47</v>
      </c>
      <c r="E121" s="23" t="s">
        <v>260</v>
      </c>
      <c r="F121" s="23" t="s">
        <v>155</v>
      </c>
      <c r="G121" s="84">
        <v>2467700</v>
      </c>
      <c r="H121" s="84"/>
      <c r="I121" s="81"/>
      <c r="J121" s="81"/>
      <c r="K121" s="82">
        <f t="shared" si="4"/>
        <v>0</v>
      </c>
      <c r="L121" s="20"/>
    </row>
    <row r="122" spans="1:12" ht="36" customHeight="1" hidden="1">
      <c r="A122" s="30" t="s">
        <v>261</v>
      </c>
      <c r="B122" s="35" t="s">
        <v>12</v>
      </c>
      <c r="C122" s="35" t="s">
        <v>231</v>
      </c>
      <c r="D122" s="35" t="s">
        <v>12</v>
      </c>
      <c r="E122" s="35" t="s">
        <v>262</v>
      </c>
      <c r="F122" s="35" t="s">
        <v>12</v>
      </c>
      <c r="G122" s="85">
        <v>47024000</v>
      </c>
      <c r="H122" s="85">
        <v>11544800</v>
      </c>
      <c r="I122" s="86">
        <f>H122-G122</f>
        <v>-35479200</v>
      </c>
      <c r="J122" s="86" t="e">
        <f>H122-#REF!</f>
        <v>#REF!</v>
      </c>
      <c r="K122" s="87">
        <f t="shared" si="4"/>
        <v>24.55086764205512</v>
      </c>
      <c r="L122" s="15" t="e">
        <f>H122/#REF!*100</f>
        <v>#REF!</v>
      </c>
    </row>
    <row r="123" spans="1:12" ht="60" customHeight="1" hidden="1">
      <c r="A123" s="22" t="s">
        <v>263</v>
      </c>
      <c r="B123" s="23" t="s">
        <v>79</v>
      </c>
      <c r="C123" s="23" t="s">
        <v>231</v>
      </c>
      <c r="D123" s="23" t="s">
        <v>47</v>
      </c>
      <c r="E123" s="23" t="s">
        <v>264</v>
      </c>
      <c r="F123" s="23" t="s">
        <v>155</v>
      </c>
      <c r="G123" s="84">
        <v>154400</v>
      </c>
      <c r="H123" s="84"/>
      <c r="I123" s="81"/>
      <c r="J123" s="81"/>
      <c r="K123" s="82">
        <f t="shared" si="4"/>
        <v>0</v>
      </c>
      <c r="L123" s="20"/>
    </row>
    <row r="124" spans="1:12" ht="60" customHeight="1" hidden="1">
      <c r="A124" s="22" t="s">
        <v>265</v>
      </c>
      <c r="B124" s="23" t="s">
        <v>79</v>
      </c>
      <c r="C124" s="23" t="s">
        <v>231</v>
      </c>
      <c r="D124" s="23" t="s">
        <v>47</v>
      </c>
      <c r="E124" s="23" t="s">
        <v>266</v>
      </c>
      <c r="F124" s="23" t="s">
        <v>155</v>
      </c>
      <c r="G124" s="84">
        <v>17619400</v>
      </c>
      <c r="H124" s="84"/>
      <c r="I124" s="81"/>
      <c r="J124" s="81"/>
      <c r="K124" s="82">
        <f t="shared" si="4"/>
        <v>0</v>
      </c>
      <c r="L124" s="20"/>
    </row>
    <row r="125" spans="1:12" ht="72" customHeight="1" hidden="1">
      <c r="A125" s="22" t="s">
        <v>267</v>
      </c>
      <c r="B125" s="23" t="s">
        <v>79</v>
      </c>
      <c r="C125" s="23" t="s">
        <v>231</v>
      </c>
      <c r="D125" s="23" t="s">
        <v>47</v>
      </c>
      <c r="E125" s="23" t="s">
        <v>268</v>
      </c>
      <c r="F125" s="23" t="s">
        <v>155</v>
      </c>
      <c r="G125" s="84">
        <v>18804700</v>
      </c>
      <c r="H125" s="84"/>
      <c r="I125" s="81"/>
      <c r="J125" s="81"/>
      <c r="K125" s="82">
        <f t="shared" si="4"/>
        <v>0</v>
      </c>
      <c r="L125" s="20"/>
    </row>
    <row r="126" spans="1:12" ht="24" customHeight="1" hidden="1">
      <c r="A126" s="22" t="s">
        <v>269</v>
      </c>
      <c r="B126" s="23" t="s">
        <v>79</v>
      </c>
      <c r="C126" s="23" t="s">
        <v>231</v>
      </c>
      <c r="D126" s="23" t="s">
        <v>47</v>
      </c>
      <c r="E126" s="23" t="s">
        <v>270</v>
      </c>
      <c r="F126" s="23" t="s">
        <v>155</v>
      </c>
      <c r="G126" s="84">
        <v>713300</v>
      </c>
      <c r="H126" s="84"/>
      <c r="I126" s="81"/>
      <c r="J126" s="81"/>
      <c r="K126" s="82">
        <f t="shared" si="4"/>
        <v>0</v>
      </c>
      <c r="L126" s="20"/>
    </row>
    <row r="127" spans="1:12" ht="24" customHeight="1" hidden="1">
      <c r="A127" s="22" t="s">
        <v>271</v>
      </c>
      <c r="B127" s="23" t="s">
        <v>79</v>
      </c>
      <c r="C127" s="23" t="s">
        <v>231</v>
      </c>
      <c r="D127" s="23" t="s">
        <v>47</v>
      </c>
      <c r="E127" s="23" t="s">
        <v>272</v>
      </c>
      <c r="F127" s="23" t="s">
        <v>155</v>
      </c>
      <c r="G127" s="84">
        <v>8287000</v>
      </c>
      <c r="H127" s="84"/>
      <c r="I127" s="81"/>
      <c r="J127" s="81"/>
      <c r="K127" s="82">
        <f t="shared" si="4"/>
        <v>0</v>
      </c>
      <c r="L127" s="20"/>
    </row>
    <row r="128" spans="1:12" ht="24" customHeight="1" hidden="1">
      <c r="A128" s="22" t="s">
        <v>273</v>
      </c>
      <c r="B128" s="23" t="s">
        <v>79</v>
      </c>
      <c r="C128" s="23" t="s">
        <v>231</v>
      </c>
      <c r="D128" s="23" t="s">
        <v>47</v>
      </c>
      <c r="E128" s="23" t="s">
        <v>274</v>
      </c>
      <c r="F128" s="23" t="s">
        <v>155</v>
      </c>
      <c r="G128" s="84">
        <v>627400</v>
      </c>
      <c r="H128" s="84"/>
      <c r="I128" s="81"/>
      <c r="J128" s="81"/>
      <c r="K128" s="82">
        <f t="shared" si="4"/>
        <v>0</v>
      </c>
      <c r="L128" s="20"/>
    </row>
    <row r="129" spans="1:12" ht="60" hidden="1">
      <c r="A129" s="22" t="s">
        <v>275</v>
      </c>
      <c r="B129" s="23" t="s">
        <v>79</v>
      </c>
      <c r="C129" s="23" t="s">
        <v>231</v>
      </c>
      <c r="D129" s="23" t="s">
        <v>47</v>
      </c>
      <c r="E129" s="23" t="s">
        <v>276</v>
      </c>
      <c r="F129" s="23" t="s">
        <v>155</v>
      </c>
      <c r="G129" s="84">
        <v>817800</v>
      </c>
      <c r="H129" s="84"/>
      <c r="I129" s="81"/>
      <c r="J129" s="81"/>
      <c r="K129" s="82">
        <f aca="true" t="shared" si="7" ref="K129:K181">H129/G129*100</f>
        <v>0</v>
      </c>
      <c r="L129" s="20"/>
    </row>
    <row r="130" spans="1:12" ht="48" customHeight="1" hidden="1">
      <c r="A130" s="30" t="s">
        <v>277</v>
      </c>
      <c r="B130" s="32" t="s">
        <v>12</v>
      </c>
      <c r="C130" s="32" t="s">
        <v>231</v>
      </c>
      <c r="D130" s="32" t="s">
        <v>12</v>
      </c>
      <c r="E130" s="32" t="s">
        <v>278</v>
      </c>
      <c r="F130" s="32" t="s">
        <v>12</v>
      </c>
      <c r="G130" s="85">
        <v>464100</v>
      </c>
      <c r="H130" s="85">
        <v>115000</v>
      </c>
      <c r="I130" s="86">
        <f>H130-G130</f>
        <v>-349100</v>
      </c>
      <c r="J130" s="86" t="e">
        <f>H130-#REF!</f>
        <v>#REF!</v>
      </c>
      <c r="K130" s="87">
        <f t="shared" si="7"/>
        <v>24.77914242620125</v>
      </c>
      <c r="L130" s="15" t="e">
        <f>H130/#REF!*100</f>
        <v>#REF!</v>
      </c>
    </row>
    <row r="131" spans="1:12" ht="15" customHeight="1" hidden="1">
      <c r="A131" s="22" t="s">
        <v>279</v>
      </c>
      <c r="B131" s="23" t="s">
        <v>79</v>
      </c>
      <c r="C131" s="23" t="s">
        <v>231</v>
      </c>
      <c r="D131" s="23" t="s">
        <v>47</v>
      </c>
      <c r="E131" s="23" t="s">
        <v>280</v>
      </c>
      <c r="F131" s="23" t="s">
        <v>155</v>
      </c>
      <c r="G131" s="84">
        <v>456000</v>
      </c>
      <c r="H131" s="84"/>
      <c r="I131" s="81"/>
      <c r="J131" s="81"/>
      <c r="K131" s="82">
        <f t="shared" si="7"/>
        <v>0</v>
      </c>
      <c r="L131" s="20"/>
    </row>
    <row r="132" spans="1:12" ht="24" customHeight="1" hidden="1">
      <c r="A132" s="22" t="s">
        <v>281</v>
      </c>
      <c r="B132" s="23" t="s">
        <v>79</v>
      </c>
      <c r="C132" s="23" t="s">
        <v>231</v>
      </c>
      <c r="D132" s="23" t="s">
        <v>47</v>
      </c>
      <c r="E132" s="23" t="s">
        <v>282</v>
      </c>
      <c r="F132" s="23" t="s">
        <v>155</v>
      </c>
      <c r="G132" s="84">
        <v>8100</v>
      </c>
      <c r="H132" s="84"/>
      <c r="I132" s="81"/>
      <c r="J132" s="81"/>
      <c r="K132" s="82">
        <f t="shared" si="7"/>
        <v>0</v>
      </c>
      <c r="L132" s="20"/>
    </row>
    <row r="133" spans="1:12" ht="36" customHeight="1" hidden="1">
      <c r="A133" s="30" t="s">
        <v>283</v>
      </c>
      <c r="B133" s="32" t="s">
        <v>12</v>
      </c>
      <c r="C133" s="32" t="s">
        <v>231</v>
      </c>
      <c r="D133" s="32" t="s">
        <v>12</v>
      </c>
      <c r="E133" s="32" t="s">
        <v>284</v>
      </c>
      <c r="F133" s="32" t="s">
        <v>12</v>
      </c>
      <c r="G133" s="85">
        <v>339900</v>
      </c>
      <c r="H133" s="85">
        <v>38000</v>
      </c>
      <c r="I133" s="86">
        <f>H133-G133</f>
        <v>-301900</v>
      </c>
      <c r="J133" s="86" t="e">
        <f>H133-#REF!</f>
        <v>#REF!</v>
      </c>
      <c r="K133" s="87">
        <f t="shared" si="7"/>
        <v>11.179758752574287</v>
      </c>
      <c r="L133" s="15" t="e">
        <f>H133/#REF!*100</f>
        <v>#REF!</v>
      </c>
    </row>
    <row r="134" spans="1:12" ht="24" customHeight="1" hidden="1">
      <c r="A134" s="22" t="s">
        <v>285</v>
      </c>
      <c r="B134" s="23" t="s">
        <v>79</v>
      </c>
      <c r="C134" s="23" t="s">
        <v>231</v>
      </c>
      <c r="D134" s="23" t="s">
        <v>47</v>
      </c>
      <c r="E134" s="23" t="s">
        <v>286</v>
      </c>
      <c r="F134" s="23" t="s">
        <v>155</v>
      </c>
      <c r="G134" s="84">
        <v>334000</v>
      </c>
      <c r="H134" s="84"/>
      <c r="I134" s="81"/>
      <c r="J134" s="81"/>
      <c r="K134" s="82">
        <f t="shared" si="7"/>
        <v>0</v>
      </c>
      <c r="L134" s="20"/>
    </row>
    <row r="135" spans="1:12" ht="36" customHeight="1" hidden="1">
      <c r="A135" s="22" t="s">
        <v>287</v>
      </c>
      <c r="B135" s="23" t="s">
        <v>79</v>
      </c>
      <c r="C135" s="23" t="s">
        <v>231</v>
      </c>
      <c r="D135" s="23" t="s">
        <v>47</v>
      </c>
      <c r="E135" s="23" t="s">
        <v>288</v>
      </c>
      <c r="F135" s="23" t="s">
        <v>155</v>
      </c>
      <c r="G135" s="84">
        <v>5900</v>
      </c>
      <c r="H135" s="84"/>
      <c r="I135" s="81"/>
      <c r="J135" s="81"/>
      <c r="K135" s="82">
        <f t="shared" si="7"/>
        <v>0</v>
      </c>
      <c r="L135" s="20"/>
    </row>
    <row r="136" spans="1:12" ht="36" customHeight="1" hidden="1">
      <c r="A136" s="30" t="s">
        <v>289</v>
      </c>
      <c r="B136" s="32" t="s">
        <v>12</v>
      </c>
      <c r="C136" s="32" t="s">
        <v>231</v>
      </c>
      <c r="D136" s="32" t="s">
        <v>12</v>
      </c>
      <c r="E136" s="32" t="s">
        <v>290</v>
      </c>
      <c r="F136" s="32" t="s">
        <v>12</v>
      </c>
      <c r="G136" s="85">
        <v>1761400</v>
      </c>
      <c r="H136" s="85">
        <v>277400</v>
      </c>
      <c r="I136" s="86">
        <f>H136-G136</f>
        <v>-1484000</v>
      </c>
      <c r="J136" s="86" t="e">
        <f>H136-#REF!</f>
        <v>#REF!</v>
      </c>
      <c r="K136" s="87">
        <f t="shared" si="7"/>
        <v>15.748836153060067</v>
      </c>
      <c r="L136" s="15" t="e">
        <f>H136/#REF!*100</f>
        <v>#REF!</v>
      </c>
    </row>
    <row r="137" spans="1:12" ht="24" hidden="1">
      <c r="A137" s="22" t="s">
        <v>291</v>
      </c>
      <c r="B137" s="23" t="s">
        <v>79</v>
      </c>
      <c r="C137" s="23" t="s">
        <v>231</v>
      </c>
      <c r="D137" s="23" t="s">
        <v>47</v>
      </c>
      <c r="E137" s="23" t="s">
        <v>292</v>
      </c>
      <c r="F137" s="23" t="s">
        <v>155</v>
      </c>
      <c r="G137" s="84">
        <v>406600</v>
      </c>
      <c r="H137" s="84"/>
      <c r="I137" s="81"/>
      <c r="J137" s="81"/>
      <c r="K137" s="82">
        <f t="shared" si="7"/>
        <v>0</v>
      </c>
      <c r="L137" s="20"/>
    </row>
    <row r="138" spans="1:12" ht="15" customHeight="1" hidden="1">
      <c r="A138" s="22" t="s">
        <v>293</v>
      </c>
      <c r="B138" s="23" t="s">
        <v>79</v>
      </c>
      <c r="C138" s="23" t="s">
        <v>231</v>
      </c>
      <c r="D138" s="23" t="s">
        <v>47</v>
      </c>
      <c r="E138" s="23" t="s">
        <v>294</v>
      </c>
      <c r="F138" s="23" t="s">
        <v>155</v>
      </c>
      <c r="G138" s="84">
        <v>750300</v>
      </c>
      <c r="H138" s="84"/>
      <c r="I138" s="81"/>
      <c r="J138" s="81"/>
      <c r="K138" s="82">
        <f t="shared" si="7"/>
        <v>0</v>
      </c>
      <c r="L138" s="20"/>
    </row>
    <row r="139" spans="1:12" ht="24" customHeight="1" hidden="1">
      <c r="A139" s="22" t="s">
        <v>295</v>
      </c>
      <c r="B139" s="23" t="s">
        <v>79</v>
      </c>
      <c r="C139" s="23" t="s">
        <v>231</v>
      </c>
      <c r="D139" s="23" t="s">
        <v>47</v>
      </c>
      <c r="E139" s="23" t="s">
        <v>296</v>
      </c>
      <c r="F139" s="23" t="s">
        <v>155</v>
      </c>
      <c r="G139" s="84">
        <v>573900</v>
      </c>
      <c r="H139" s="84"/>
      <c r="I139" s="81"/>
      <c r="J139" s="81"/>
      <c r="K139" s="82">
        <f t="shared" si="7"/>
        <v>0</v>
      </c>
      <c r="L139" s="20"/>
    </row>
    <row r="140" spans="1:12" ht="48" customHeight="1" hidden="1">
      <c r="A140" s="22" t="s">
        <v>297</v>
      </c>
      <c r="B140" s="23" t="s">
        <v>79</v>
      </c>
      <c r="C140" s="23" t="s">
        <v>231</v>
      </c>
      <c r="D140" s="23" t="s">
        <v>47</v>
      </c>
      <c r="E140" s="23" t="s">
        <v>298</v>
      </c>
      <c r="F140" s="23" t="s">
        <v>155</v>
      </c>
      <c r="G140" s="84">
        <v>30600</v>
      </c>
      <c r="H140" s="84"/>
      <c r="I140" s="81"/>
      <c r="J140" s="81"/>
      <c r="K140" s="82">
        <f t="shared" si="7"/>
        <v>0</v>
      </c>
      <c r="L140" s="20"/>
    </row>
    <row r="141" spans="1:12" ht="24" customHeight="1" hidden="1">
      <c r="A141" s="30" t="s">
        <v>299</v>
      </c>
      <c r="B141" s="32" t="s">
        <v>12</v>
      </c>
      <c r="C141" s="32" t="s">
        <v>231</v>
      </c>
      <c r="D141" s="32" t="s">
        <v>12</v>
      </c>
      <c r="E141" s="32" t="s">
        <v>300</v>
      </c>
      <c r="F141" s="32" t="s">
        <v>12</v>
      </c>
      <c r="G141" s="85">
        <v>792600</v>
      </c>
      <c r="H141" s="85">
        <v>134000</v>
      </c>
      <c r="I141" s="86">
        <f>H141-G141</f>
        <v>-658600</v>
      </c>
      <c r="J141" s="86" t="e">
        <f>H141-#REF!</f>
        <v>#REF!</v>
      </c>
      <c r="K141" s="87">
        <f t="shared" si="7"/>
        <v>16.90638405248549</v>
      </c>
      <c r="L141" s="15" t="e">
        <f>H141/#REF!*100</f>
        <v>#REF!</v>
      </c>
    </row>
    <row r="142" spans="1:12" ht="48" customHeight="1" hidden="1">
      <c r="A142" s="22" t="s">
        <v>301</v>
      </c>
      <c r="B142" s="23" t="s">
        <v>79</v>
      </c>
      <c r="C142" s="23" t="s">
        <v>231</v>
      </c>
      <c r="D142" s="23" t="s">
        <v>47</v>
      </c>
      <c r="E142" s="23" t="s">
        <v>302</v>
      </c>
      <c r="F142" s="23" t="s">
        <v>155</v>
      </c>
      <c r="G142" s="84">
        <v>383400</v>
      </c>
      <c r="H142" s="84"/>
      <c r="I142" s="81"/>
      <c r="J142" s="81"/>
      <c r="K142" s="82">
        <f t="shared" si="7"/>
        <v>0</v>
      </c>
      <c r="L142" s="20"/>
    </row>
    <row r="143" spans="1:12" ht="48" customHeight="1" hidden="1">
      <c r="A143" s="22" t="s">
        <v>303</v>
      </c>
      <c r="B143" s="23" t="s">
        <v>79</v>
      </c>
      <c r="C143" s="23" t="s">
        <v>231</v>
      </c>
      <c r="D143" s="23" t="s">
        <v>47</v>
      </c>
      <c r="E143" s="23" t="s">
        <v>304</v>
      </c>
      <c r="F143" s="23" t="s">
        <v>155</v>
      </c>
      <c r="G143" s="84">
        <v>405100</v>
      </c>
      <c r="H143" s="84"/>
      <c r="I143" s="81"/>
      <c r="J143" s="81"/>
      <c r="K143" s="82">
        <f t="shared" si="7"/>
        <v>0</v>
      </c>
      <c r="L143" s="20"/>
    </row>
    <row r="144" spans="1:12" ht="24" customHeight="1" hidden="1">
      <c r="A144" s="22" t="s">
        <v>305</v>
      </c>
      <c r="B144" s="23" t="s">
        <v>79</v>
      </c>
      <c r="C144" s="23" t="s">
        <v>231</v>
      </c>
      <c r="D144" s="23" t="s">
        <v>47</v>
      </c>
      <c r="E144" s="23" t="s">
        <v>306</v>
      </c>
      <c r="F144" s="23" t="s">
        <v>155</v>
      </c>
      <c r="G144" s="84">
        <v>4100</v>
      </c>
      <c r="H144" s="84"/>
      <c r="I144" s="81"/>
      <c r="J144" s="81"/>
      <c r="K144" s="82">
        <f t="shared" si="7"/>
        <v>0</v>
      </c>
      <c r="L144" s="20"/>
    </row>
    <row r="145" spans="1:12" ht="36" hidden="1">
      <c r="A145" s="30" t="s">
        <v>307</v>
      </c>
      <c r="B145" s="32" t="s">
        <v>12</v>
      </c>
      <c r="C145" s="32" t="s">
        <v>231</v>
      </c>
      <c r="D145" s="32" t="s">
        <v>12</v>
      </c>
      <c r="E145" s="32" t="s">
        <v>308</v>
      </c>
      <c r="F145" s="32" t="s">
        <v>12</v>
      </c>
      <c r="G145" s="85">
        <v>1338400</v>
      </c>
      <c r="H145" s="85">
        <v>163800</v>
      </c>
      <c r="I145" s="86">
        <f>H145-G145</f>
        <v>-1174600</v>
      </c>
      <c r="J145" s="86" t="e">
        <f>H145-#REF!</f>
        <v>#REF!</v>
      </c>
      <c r="K145" s="87">
        <f t="shared" si="7"/>
        <v>12.238493723849372</v>
      </c>
      <c r="L145" s="15" t="e">
        <f>H145/#REF!*100</f>
        <v>#REF!</v>
      </c>
    </row>
    <row r="146" spans="1:12" ht="15" hidden="1">
      <c r="A146" s="22" t="s">
        <v>309</v>
      </c>
      <c r="B146" s="23" t="s">
        <v>79</v>
      </c>
      <c r="C146" s="23" t="s">
        <v>231</v>
      </c>
      <c r="D146" s="23" t="s">
        <v>47</v>
      </c>
      <c r="E146" s="23" t="s">
        <v>310</v>
      </c>
      <c r="F146" s="23" t="s">
        <v>155</v>
      </c>
      <c r="G146" s="84">
        <v>1039200</v>
      </c>
      <c r="H146" s="84"/>
      <c r="I146" s="81"/>
      <c r="J146" s="81"/>
      <c r="K146" s="82">
        <f t="shared" si="7"/>
        <v>0</v>
      </c>
      <c r="L146" s="20"/>
    </row>
    <row r="147" spans="1:12" ht="24" customHeight="1" hidden="1">
      <c r="A147" s="22" t="s">
        <v>311</v>
      </c>
      <c r="B147" s="23" t="s">
        <v>79</v>
      </c>
      <c r="C147" s="23" t="s">
        <v>231</v>
      </c>
      <c r="D147" s="23" t="s">
        <v>47</v>
      </c>
      <c r="E147" s="23" t="s">
        <v>312</v>
      </c>
      <c r="F147" s="23" t="s">
        <v>155</v>
      </c>
      <c r="G147" s="84">
        <v>280800</v>
      </c>
      <c r="H147" s="84"/>
      <c r="I147" s="81"/>
      <c r="J147" s="81"/>
      <c r="K147" s="82">
        <f t="shared" si="7"/>
        <v>0</v>
      </c>
      <c r="L147" s="20"/>
    </row>
    <row r="148" spans="1:12" ht="15" customHeight="1" hidden="1">
      <c r="A148" s="22" t="s">
        <v>313</v>
      </c>
      <c r="B148" s="23" t="s">
        <v>79</v>
      </c>
      <c r="C148" s="23" t="s">
        <v>231</v>
      </c>
      <c r="D148" s="23" t="s">
        <v>47</v>
      </c>
      <c r="E148" s="23" t="s">
        <v>314</v>
      </c>
      <c r="F148" s="23" t="s">
        <v>155</v>
      </c>
      <c r="G148" s="84">
        <v>18400</v>
      </c>
      <c r="H148" s="84"/>
      <c r="I148" s="81"/>
      <c r="J148" s="81"/>
      <c r="K148" s="82">
        <f t="shared" si="7"/>
        <v>0</v>
      </c>
      <c r="L148" s="20"/>
    </row>
    <row r="149" spans="1:12" ht="60" customHeight="1" hidden="1">
      <c r="A149" s="30" t="s">
        <v>315</v>
      </c>
      <c r="B149" s="32" t="s">
        <v>79</v>
      </c>
      <c r="C149" s="32" t="s">
        <v>231</v>
      </c>
      <c r="D149" s="32" t="s">
        <v>47</v>
      </c>
      <c r="E149" s="32" t="s">
        <v>316</v>
      </c>
      <c r="F149" s="32" t="s">
        <v>155</v>
      </c>
      <c r="G149" s="85">
        <f>SUM(G150:G151)</f>
        <v>134300</v>
      </c>
      <c r="H149" s="85">
        <v>33000</v>
      </c>
      <c r="I149" s="86">
        <f>H149-G149</f>
        <v>-101300</v>
      </c>
      <c r="J149" s="86" t="e">
        <f>H149-#REF!</f>
        <v>#REF!</v>
      </c>
      <c r="K149" s="87">
        <f t="shared" si="7"/>
        <v>24.57185405807893</v>
      </c>
      <c r="L149" s="15" t="e">
        <f>H149/#REF!*100</f>
        <v>#REF!</v>
      </c>
    </row>
    <row r="150" spans="1:12" ht="48" customHeight="1" hidden="1">
      <c r="A150" s="22" t="s">
        <v>317</v>
      </c>
      <c r="B150" s="23" t="s">
        <v>79</v>
      </c>
      <c r="C150" s="23" t="s">
        <v>231</v>
      </c>
      <c r="D150" s="23" t="s">
        <v>47</v>
      </c>
      <c r="E150" s="23" t="s">
        <v>318</v>
      </c>
      <c r="F150" s="23" t="s">
        <v>155</v>
      </c>
      <c r="G150" s="84">
        <v>132000</v>
      </c>
      <c r="H150" s="92"/>
      <c r="I150" s="81"/>
      <c r="J150" s="81"/>
      <c r="K150" s="82">
        <f t="shared" si="7"/>
        <v>0</v>
      </c>
      <c r="L150" s="20"/>
    </row>
    <row r="151" spans="1:12" ht="48" customHeight="1" hidden="1">
      <c r="A151" s="22" t="s">
        <v>319</v>
      </c>
      <c r="B151" s="23" t="s">
        <v>79</v>
      </c>
      <c r="C151" s="23" t="s">
        <v>231</v>
      </c>
      <c r="D151" s="23" t="s">
        <v>47</v>
      </c>
      <c r="E151" s="23" t="s">
        <v>320</v>
      </c>
      <c r="F151" s="23" t="s">
        <v>155</v>
      </c>
      <c r="G151" s="84">
        <v>2300</v>
      </c>
      <c r="H151" s="92"/>
      <c r="I151" s="81"/>
      <c r="J151" s="81"/>
      <c r="K151" s="82">
        <f t="shared" si="7"/>
        <v>0</v>
      </c>
      <c r="L151" s="20"/>
    </row>
    <row r="152" spans="1:12" ht="48" customHeight="1" hidden="1">
      <c r="A152" s="22" t="s">
        <v>321</v>
      </c>
      <c r="B152" s="32" t="s">
        <v>79</v>
      </c>
      <c r="C152" s="32" t="s">
        <v>231</v>
      </c>
      <c r="D152" s="32" t="s">
        <v>47</v>
      </c>
      <c r="E152" s="32" t="s">
        <v>322</v>
      </c>
      <c r="F152" s="32" t="s">
        <v>155</v>
      </c>
      <c r="G152" s="85">
        <v>35481300</v>
      </c>
      <c r="H152" s="85">
        <v>7118340</v>
      </c>
      <c r="I152" s="86">
        <f>H152-G152</f>
        <v>-28362960</v>
      </c>
      <c r="J152" s="86" t="e">
        <f>H152-#REF!</f>
        <v>#REF!</v>
      </c>
      <c r="K152" s="87">
        <f t="shared" si="7"/>
        <v>20.062229963389168</v>
      </c>
      <c r="L152" s="15" t="e">
        <f>H152/#REF!*100</f>
        <v>#REF!</v>
      </c>
    </row>
    <row r="153" spans="1:12" ht="24" customHeight="1" hidden="1">
      <c r="A153" s="22" t="s">
        <v>323</v>
      </c>
      <c r="B153" s="32" t="s">
        <v>79</v>
      </c>
      <c r="C153" s="32" t="s">
        <v>231</v>
      </c>
      <c r="D153" s="32" t="s">
        <v>47</v>
      </c>
      <c r="E153" s="32" t="s">
        <v>324</v>
      </c>
      <c r="F153" s="32" t="s">
        <v>155</v>
      </c>
      <c r="G153" s="85">
        <v>17191700</v>
      </c>
      <c r="H153" s="85">
        <v>3958389</v>
      </c>
      <c r="I153" s="86">
        <f>H153-G153</f>
        <v>-13233311</v>
      </c>
      <c r="J153" s="86" t="e">
        <f>H153-#REF!</f>
        <v>#REF!</v>
      </c>
      <c r="K153" s="87">
        <f t="shared" si="7"/>
        <v>23.02500043625703</v>
      </c>
      <c r="L153" s="15" t="e">
        <f>H153/#REF!*100</f>
        <v>#REF!</v>
      </c>
    </row>
    <row r="154" spans="1:12" ht="36" customHeight="1" hidden="1">
      <c r="A154" s="30" t="s">
        <v>325</v>
      </c>
      <c r="B154" s="32" t="s">
        <v>12</v>
      </c>
      <c r="C154" s="32" t="s">
        <v>231</v>
      </c>
      <c r="D154" s="32" t="s">
        <v>12</v>
      </c>
      <c r="E154" s="32" t="s">
        <v>326</v>
      </c>
      <c r="F154" s="32" t="s">
        <v>12</v>
      </c>
      <c r="G154" s="85">
        <v>780000</v>
      </c>
      <c r="H154" s="85">
        <v>142000</v>
      </c>
      <c r="I154" s="86">
        <f>H154-G154</f>
        <v>-638000</v>
      </c>
      <c r="J154" s="86" t="e">
        <f>H154-#REF!</f>
        <v>#REF!</v>
      </c>
      <c r="K154" s="87">
        <f t="shared" si="7"/>
        <v>18.205128205128204</v>
      </c>
      <c r="L154" s="15" t="e">
        <f>H154/#REF!*100</f>
        <v>#REF!</v>
      </c>
    </row>
    <row r="155" spans="1:12" ht="24" customHeight="1" hidden="1">
      <c r="A155" s="22" t="s">
        <v>327</v>
      </c>
      <c r="B155" s="23" t="s">
        <v>79</v>
      </c>
      <c r="C155" s="23" t="s">
        <v>231</v>
      </c>
      <c r="D155" s="23" t="s">
        <v>47</v>
      </c>
      <c r="E155" s="23" t="s">
        <v>328</v>
      </c>
      <c r="F155" s="23" t="s">
        <v>155</v>
      </c>
      <c r="G155" s="84">
        <v>650000</v>
      </c>
      <c r="H155" s="84"/>
      <c r="I155" s="81"/>
      <c r="J155" s="81"/>
      <c r="K155" s="82">
        <f t="shared" si="7"/>
        <v>0</v>
      </c>
      <c r="L155" s="20"/>
    </row>
    <row r="156" spans="1:12" ht="36" customHeight="1" hidden="1">
      <c r="A156" s="22" t="s">
        <v>329</v>
      </c>
      <c r="B156" s="23" t="s">
        <v>79</v>
      </c>
      <c r="C156" s="23" t="s">
        <v>231</v>
      </c>
      <c r="D156" s="23" t="s">
        <v>47</v>
      </c>
      <c r="E156" s="23" t="s">
        <v>330</v>
      </c>
      <c r="F156" s="23" t="s">
        <v>155</v>
      </c>
      <c r="G156" s="84">
        <v>130000</v>
      </c>
      <c r="H156" s="84"/>
      <c r="I156" s="81"/>
      <c r="J156" s="81"/>
      <c r="K156" s="82">
        <f t="shared" si="7"/>
        <v>0</v>
      </c>
      <c r="L156" s="20"/>
    </row>
    <row r="157" spans="1:12" ht="36" customHeight="1" hidden="1">
      <c r="A157" s="30" t="s">
        <v>331</v>
      </c>
      <c r="B157" s="32" t="s">
        <v>12</v>
      </c>
      <c r="C157" s="32" t="s">
        <v>231</v>
      </c>
      <c r="D157" s="32" t="s">
        <v>12</v>
      </c>
      <c r="E157" s="32" t="s">
        <v>332</v>
      </c>
      <c r="F157" s="32" t="s">
        <v>12</v>
      </c>
      <c r="G157" s="85">
        <f>SUM(G158:G159)</f>
        <v>76300</v>
      </c>
      <c r="H157" s="85">
        <v>0</v>
      </c>
      <c r="I157" s="86">
        <f>H157-G157</f>
        <v>-76300</v>
      </c>
      <c r="J157" s="86" t="e">
        <f>H157-#REF!</f>
        <v>#REF!</v>
      </c>
      <c r="K157" s="87">
        <f t="shared" si="7"/>
        <v>0</v>
      </c>
      <c r="L157" s="15" t="e">
        <f>H157/#REF!*100</f>
        <v>#REF!</v>
      </c>
    </row>
    <row r="158" spans="1:12" ht="15" customHeight="1" hidden="1">
      <c r="A158" s="22" t="s">
        <v>333</v>
      </c>
      <c r="B158" s="23" t="s">
        <v>79</v>
      </c>
      <c r="C158" s="23" t="s">
        <v>231</v>
      </c>
      <c r="D158" s="23" t="s">
        <v>47</v>
      </c>
      <c r="E158" s="23" t="s">
        <v>334</v>
      </c>
      <c r="F158" s="23" t="s">
        <v>155</v>
      </c>
      <c r="G158" s="84">
        <v>75000</v>
      </c>
      <c r="H158" s="84"/>
      <c r="I158" s="81"/>
      <c r="J158" s="81"/>
      <c r="K158" s="82">
        <f t="shared" si="7"/>
        <v>0</v>
      </c>
      <c r="L158" s="20"/>
    </row>
    <row r="159" spans="1:12" ht="15" customHeight="1" hidden="1">
      <c r="A159" s="22" t="s">
        <v>335</v>
      </c>
      <c r="B159" s="23" t="s">
        <v>79</v>
      </c>
      <c r="C159" s="23" t="s">
        <v>231</v>
      </c>
      <c r="D159" s="23" t="s">
        <v>47</v>
      </c>
      <c r="E159" s="23" t="s">
        <v>336</v>
      </c>
      <c r="F159" s="23" t="s">
        <v>155</v>
      </c>
      <c r="G159" s="84">
        <v>1300</v>
      </c>
      <c r="H159" s="84"/>
      <c r="I159" s="81"/>
      <c r="J159" s="81"/>
      <c r="K159" s="82">
        <f t="shared" si="7"/>
        <v>0</v>
      </c>
      <c r="L159" s="20"/>
    </row>
    <row r="160" spans="1:12" ht="36" customHeight="1" hidden="1">
      <c r="A160" s="22" t="s">
        <v>337</v>
      </c>
      <c r="B160" s="32" t="s">
        <v>79</v>
      </c>
      <c r="C160" s="32" t="s">
        <v>231</v>
      </c>
      <c r="D160" s="32" t="s">
        <v>47</v>
      </c>
      <c r="E160" s="32" t="s">
        <v>338</v>
      </c>
      <c r="F160" s="32" t="s">
        <v>155</v>
      </c>
      <c r="G160" s="85">
        <v>111000</v>
      </c>
      <c r="H160" s="85">
        <v>18400</v>
      </c>
      <c r="I160" s="86">
        <f>H160-G160</f>
        <v>-92600</v>
      </c>
      <c r="J160" s="86" t="e">
        <f>H160-#REF!</f>
        <v>#REF!</v>
      </c>
      <c r="K160" s="87">
        <f t="shared" si="7"/>
        <v>16.576576576576578</v>
      </c>
      <c r="L160" s="15" t="e">
        <f>H160/#REF!*100</f>
        <v>#REF!</v>
      </c>
    </row>
    <row r="161" spans="1:12" ht="72" customHeight="1" hidden="1">
      <c r="A161" s="22" t="s">
        <v>339</v>
      </c>
      <c r="B161" s="32" t="s">
        <v>79</v>
      </c>
      <c r="C161" s="32" t="s">
        <v>231</v>
      </c>
      <c r="D161" s="32" t="s">
        <v>47</v>
      </c>
      <c r="E161" s="32" t="s">
        <v>340</v>
      </c>
      <c r="F161" s="32" t="s">
        <v>155</v>
      </c>
      <c r="G161" s="85">
        <v>216500</v>
      </c>
      <c r="H161" s="85">
        <v>54100</v>
      </c>
      <c r="I161" s="86">
        <f>H161-G161</f>
        <v>-162400</v>
      </c>
      <c r="J161" s="86" t="e">
        <f>H161-#REF!</f>
        <v>#REF!</v>
      </c>
      <c r="K161" s="87">
        <f t="shared" si="7"/>
        <v>24.988452655889144</v>
      </c>
      <c r="L161" s="15" t="e">
        <f>H161/#REF!*100</f>
        <v>#REF!</v>
      </c>
    </row>
    <row r="162" spans="1:12" ht="36" customHeight="1" hidden="1">
      <c r="A162" s="22" t="s">
        <v>341</v>
      </c>
      <c r="B162" s="32" t="s">
        <v>79</v>
      </c>
      <c r="C162" s="32" t="s">
        <v>231</v>
      </c>
      <c r="D162" s="32" t="s">
        <v>47</v>
      </c>
      <c r="E162" s="32" t="s">
        <v>342</v>
      </c>
      <c r="F162" s="32" t="s">
        <v>155</v>
      </c>
      <c r="G162" s="85">
        <v>959900</v>
      </c>
      <c r="H162" s="85">
        <v>239925</v>
      </c>
      <c r="I162" s="86">
        <f>H162-G162</f>
        <v>-719975</v>
      </c>
      <c r="J162" s="86" t="e">
        <f>H162-#REF!</f>
        <v>#REF!</v>
      </c>
      <c r="K162" s="87">
        <f t="shared" si="7"/>
        <v>24.994791124075423</v>
      </c>
      <c r="L162" s="15" t="e">
        <f>H162/#REF!*100</f>
        <v>#REF!</v>
      </c>
    </row>
    <row r="163" spans="1:12" ht="24" customHeight="1" hidden="1">
      <c r="A163" s="22" t="s">
        <v>343</v>
      </c>
      <c r="B163" s="32" t="s">
        <v>79</v>
      </c>
      <c r="C163" s="32" t="s">
        <v>231</v>
      </c>
      <c r="D163" s="32" t="s">
        <v>47</v>
      </c>
      <c r="E163" s="32" t="s">
        <v>344</v>
      </c>
      <c r="F163" s="32" t="s">
        <v>155</v>
      </c>
      <c r="G163" s="85">
        <v>18400</v>
      </c>
      <c r="H163" s="85">
        <v>0</v>
      </c>
      <c r="I163" s="86">
        <f>H163-G163</f>
        <v>-18400</v>
      </c>
      <c r="J163" s="86" t="e">
        <f>H163-#REF!</f>
        <v>#REF!</v>
      </c>
      <c r="K163" s="87">
        <f t="shared" si="7"/>
        <v>0</v>
      </c>
      <c r="L163" s="15" t="e">
        <f>H163/#REF!*100</f>
        <v>#REF!</v>
      </c>
    </row>
    <row r="164" spans="1:12" ht="48" customHeight="1" hidden="1">
      <c r="A164" s="30" t="s">
        <v>345</v>
      </c>
      <c r="B164" s="32" t="s">
        <v>12</v>
      </c>
      <c r="C164" s="32" t="s">
        <v>346</v>
      </c>
      <c r="D164" s="32" t="s">
        <v>12</v>
      </c>
      <c r="E164" s="32" t="s">
        <v>347</v>
      </c>
      <c r="F164" s="32" t="s">
        <v>12</v>
      </c>
      <c r="G164" s="85">
        <f>SUM(G165:G167)</f>
        <v>9288969</v>
      </c>
      <c r="H164" s="85">
        <v>1790600</v>
      </c>
      <c r="I164" s="86">
        <f>H164-G164</f>
        <v>-7498369</v>
      </c>
      <c r="J164" s="86" t="e">
        <f>H164-#REF!</f>
        <v>#REF!</v>
      </c>
      <c r="K164" s="87">
        <f t="shared" si="7"/>
        <v>19.27662800898571</v>
      </c>
      <c r="L164" s="15" t="e">
        <f>H164/#REF!*100</f>
        <v>#REF!</v>
      </c>
    </row>
    <row r="165" spans="1:12" ht="36" customHeight="1" hidden="1">
      <c r="A165" s="22" t="s">
        <v>348</v>
      </c>
      <c r="B165" s="27" t="s">
        <v>79</v>
      </c>
      <c r="C165" s="27" t="s">
        <v>346</v>
      </c>
      <c r="D165" s="27" t="s">
        <v>47</v>
      </c>
      <c r="E165" s="27" t="s">
        <v>349</v>
      </c>
      <c r="F165" s="27" t="s">
        <v>155</v>
      </c>
      <c r="G165" s="84">
        <v>8203369</v>
      </c>
      <c r="H165" s="84"/>
      <c r="I165" s="81"/>
      <c r="J165" s="81"/>
      <c r="K165" s="82">
        <f t="shared" si="7"/>
        <v>0</v>
      </c>
      <c r="L165" s="20"/>
    </row>
    <row r="166" spans="1:12" ht="36" customHeight="1" hidden="1">
      <c r="A166" s="22" t="s">
        <v>350</v>
      </c>
      <c r="B166" s="27" t="s">
        <v>79</v>
      </c>
      <c r="C166" s="27" t="s">
        <v>346</v>
      </c>
      <c r="D166" s="27" t="s">
        <v>47</v>
      </c>
      <c r="E166" s="27" t="s">
        <v>351</v>
      </c>
      <c r="F166" s="27" t="s">
        <v>155</v>
      </c>
      <c r="G166" s="84">
        <v>972600</v>
      </c>
      <c r="H166" s="84"/>
      <c r="I166" s="81"/>
      <c r="J166" s="81"/>
      <c r="K166" s="82">
        <f t="shared" si="7"/>
        <v>0</v>
      </c>
      <c r="L166" s="20"/>
    </row>
    <row r="167" spans="1:12" ht="48" customHeight="1" hidden="1">
      <c r="A167" s="22" t="s">
        <v>352</v>
      </c>
      <c r="B167" s="27" t="s">
        <v>79</v>
      </c>
      <c r="C167" s="27" t="s">
        <v>346</v>
      </c>
      <c r="D167" s="27" t="s">
        <v>47</v>
      </c>
      <c r="E167" s="27" t="s">
        <v>353</v>
      </c>
      <c r="F167" s="27" t="s">
        <v>155</v>
      </c>
      <c r="G167" s="84">
        <v>113000</v>
      </c>
      <c r="H167" s="84"/>
      <c r="I167" s="81"/>
      <c r="J167" s="81"/>
      <c r="K167" s="82">
        <f t="shared" si="7"/>
        <v>0</v>
      </c>
      <c r="L167" s="20"/>
    </row>
    <row r="168" spans="1:12" ht="15" hidden="1">
      <c r="A168" s="11" t="s">
        <v>354</v>
      </c>
      <c r="B168" s="12" t="s">
        <v>12</v>
      </c>
      <c r="C168" s="12" t="s">
        <v>355</v>
      </c>
      <c r="D168" s="12" t="s">
        <v>12</v>
      </c>
      <c r="E168" s="12" t="s">
        <v>12</v>
      </c>
      <c r="F168" s="12" t="s">
        <v>12</v>
      </c>
      <c r="G168" s="85">
        <f>SUM(G169:G170)</f>
        <v>416709000</v>
      </c>
      <c r="H168" s="85">
        <f>SUM(H169:H170)</f>
        <v>43223500</v>
      </c>
      <c r="I168" s="86">
        <f aca="true" t="shared" si="8" ref="I168:I178">H168-G168</f>
        <v>-373485500</v>
      </c>
      <c r="J168" s="86" t="e">
        <f>H168-#REF!</f>
        <v>#REF!</v>
      </c>
      <c r="K168" s="87">
        <f t="shared" si="7"/>
        <v>10.372586145247643</v>
      </c>
      <c r="L168" s="15" t="e">
        <f>H168/#REF!*100</f>
        <v>#REF!</v>
      </c>
    </row>
    <row r="169" spans="1:12" ht="48" customHeight="1" hidden="1">
      <c r="A169" s="18" t="s">
        <v>356</v>
      </c>
      <c r="B169" s="19" t="s">
        <v>79</v>
      </c>
      <c r="C169" s="19" t="s">
        <v>357</v>
      </c>
      <c r="D169" s="19" t="s">
        <v>47</v>
      </c>
      <c r="E169" s="19" t="s">
        <v>20</v>
      </c>
      <c r="F169" s="19" t="s">
        <v>155</v>
      </c>
      <c r="G169" s="84">
        <v>23328000</v>
      </c>
      <c r="H169" s="84">
        <v>7715500</v>
      </c>
      <c r="I169" s="81">
        <f t="shared" si="8"/>
        <v>-15612500</v>
      </c>
      <c r="J169" s="81" t="e">
        <f>H169-#REF!</f>
        <v>#REF!</v>
      </c>
      <c r="K169" s="82">
        <f t="shared" si="7"/>
        <v>33.073988340192045</v>
      </c>
      <c r="L169" s="20" t="e">
        <f>H169/#REF!*100</f>
        <v>#REF!</v>
      </c>
    </row>
    <row r="170" spans="1:12" ht="36" customHeight="1" hidden="1">
      <c r="A170" s="22" t="s">
        <v>358</v>
      </c>
      <c r="B170" s="23" t="s">
        <v>79</v>
      </c>
      <c r="C170" s="23" t="s">
        <v>359</v>
      </c>
      <c r="D170" s="23" t="s">
        <v>47</v>
      </c>
      <c r="E170" s="23" t="s">
        <v>360</v>
      </c>
      <c r="F170" s="23" t="s">
        <v>155</v>
      </c>
      <c r="G170" s="84">
        <v>393381000</v>
      </c>
      <c r="H170" s="84">
        <v>35508000</v>
      </c>
      <c r="I170" s="81">
        <f t="shared" si="8"/>
        <v>-357873000</v>
      </c>
      <c r="J170" s="81" t="e">
        <f>H170-#REF!</f>
        <v>#REF!</v>
      </c>
      <c r="K170" s="82">
        <f t="shared" si="7"/>
        <v>9.026363754223004</v>
      </c>
      <c r="L170" s="20" t="e">
        <f>H170/#REF!*100</f>
        <v>#REF!</v>
      </c>
    </row>
    <row r="171" spans="1:12" ht="24.75" customHeight="1" hidden="1">
      <c r="A171" s="36" t="s">
        <v>361</v>
      </c>
      <c r="B171" s="32" t="s">
        <v>12</v>
      </c>
      <c r="C171" s="32" t="s">
        <v>362</v>
      </c>
      <c r="D171" s="32" t="s">
        <v>12</v>
      </c>
      <c r="E171" s="32" t="s">
        <v>12</v>
      </c>
      <c r="F171" s="32" t="s">
        <v>12</v>
      </c>
      <c r="G171" s="85">
        <v>67903137.32</v>
      </c>
      <c r="H171" s="85">
        <v>43071495.87</v>
      </c>
      <c r="I171" s="86">
        <f t="shared" si="8"/>
        <v>-24831641.449999996</v>
      </c>
      <c r="J171" s="86" t="e">
        <f>H171-#REF!</f>
        <v>#REF!</v>
      </c>
      <c r="K171" s="87">
        <f t="shared" si="7"/>
        <v>63.43078916519199</v>
      </c>
      <c r="L171" s="15" t="e">
        <f>H171/#REF!*100</f>
        <v>#REF!</v>
      </c>
    </row>
    <row r="172" spans="1:12" ht="15" customHeight="1" hidden="1">
      <c r="A172" s="36" t="s">
        <v>363</v>
      </c>
      <c r="B172" s="32" t="s">
        <v>12</v>
      </c>
      <c r="C172" s="32" t="s">
        <v>364</v>
      </c>
      <c r="D172" s="32" t="s">
        <v>12</v>
      </c>
      <c r="E172" s="32" t="s">
        <v>12</v>
      </c>
      <c r="F172" s="32" t="s">
        <v>12</v>
      </c>
      <c r="G172" s="85">
        <f>G173</f>
        <v>62278300</v>
      </c>
      <c r="H172" s="85">
        <f>SUM(H173)</f>
        <v>8334261.43</v>
      </c>
      <c r="I172" s="86">
        <f t="shared" si="8"/>
        <v>-53944038.57</v>
      </c>
      <c r="J172" s="86" t="e">
        <f>H172-#REF!</f>
        <v>#REF!</v>
      </c>
      <c r="K172" s="87">
        <f t="shared" si="7"/>
        <v>13.382287939779989</v>
      </c>
      <c r="L172" s="15" t="e">
        <f>H172/#REF!*100</f>
        <v>#REF!</v>
      </c>
    </row>
    <row r="173" spans="1:12" ht="24.75" customHeight="1" hidden="1">
      <c r="A173" s="36" t="s">
        <v>365</v>
      </c>
      <c r="B173" s="32" t="s">
        <v>12</v>
      </c>
      <c r="C173" s="32" t="s">
        <v>366</v>
      </c>
      <c r="D173" s="32" t="s">
        <v>12</v>
      </c>
      <c r="E173" s="32" t="s">
        <v>12</v>
      </c>
      <c r="F173" s="32" t="s">
        <v>12</v>
      </c>
      <c r="G173" s="85">
        <f>SUM(G174:G178)</f>
        <v>62278300</v>
      </c>
      <c r="H173" s="85">
        <f>SUM(H174:H178)</f>
        <v>8334261.43</v>
      </c>
      <c r="I173" s="86">
        <f t="shared" si="8"/>
        <v>-53944038.57</v>
      </c>
      <c r="J173" s="86" t="e">
        <f>H173-#REF!</f>
        <v>#REF!</v>
      </c>
      <c r="K173" s="87">
        <f t="shared" si="7"/>
        <v>13.382287939779989</v>
      </c>
      <c r="L173" s="15" t="e">
        <f>H173/#REF!*100</f>
        <v>#REF!</v>
      </c>
    </row>
    <row r="174" spans="1:12" ht="24.75" customHeight="1" hidden="1">
      <c r="A174" s="37" t="s">
        <v>365</v>
      </c>
      <c r="B174" s="23" t="s">
        <v>62</v>
      </c>
      <c r="C174" s="23" t="s">
        <v>366</v>
      </c>
      <c r="D174" s="23" t="s">
        <v>47</v>
      </c>
      <c r="E174" s="23" t="s">
        <v>20</v>
      </c>
      <c r="F174" s="23" t="s">
        <v>105</v>
      </c>
      <c r="G174" s="84">
        <v>14711000</v>
      </c>
      <c r="H174" s="84">
        <v>2776998.15</v>
      </c>
      <c r="I174" s="81">
        <f t="shared" si="8"/>
        <v>-11934001.85</v>
      </c>
      <c r="J174" s="81" t="e">
        <f>H174-#REF!</f>
        <v>#REF!</v>
      </c>
      <c r="K174" s="82">
        <f t="shared" si="7"/>
        <v>18.877018217660254</v>
      </c>
      <c r="L174" s="20" t="e">
        <f>H174/#REF!*100</f>
        <v>#REF!</v>
      </c>
    </row>
    <row r="175" spans="1:12" ht="24.75" customHeight="1" hidden="1">
      <c r="A175" s="37" t="s">
        <v>365</v>
      </c>
      <c r="B175" s="23" t="s">
        <v>367</v>
      </c>
      <c r="C175" s="23" t="s">
        <v>366</v>
      </c>
      <c r="D175" s="23" t="s">
        <v>47</v>
      </c>
      <c r="E175" s="23" t="s">
        <v>20</v>
      </c>
      <c r="F175" s="23" t="s">
        <v>105</v>
      </c>
      <c r="G175" s="84">
        <v>764900</v>
      </c>
      <c r="H175" s="84">
        <v>176800</v>
      </c>
      <c r="I175" s="81">
        <f t="shared" si="8"/>
        <v>-588100</v>
      </c>
      <c r="J175" s="81" t="e">
        <f>H175-#REF!</f>
        <v>#REF!</v>
      </c>
      <c r="K175" s="82">
        <f t="shared" si="7"/>
        <v>23.11413256634854</v>
      </c>
      <c r="L175" s="20" t="e">
        <f>H175/#REF!*100</f>
        <v>#REF!</v>
      </c>
    </row>
    <row r="176" spans="1:12" ht="24.75" customHeight="1" hidden="1">
      <c r="A176" s="37" t="s">
        <v>365</v>
      </c>
      <c r="B176" s="23" t="s">
        <v>368</v>
      </c>
      <c r="C176" s="23" t="s">
        <v>366</v>
      </c>
      <c r="D176" s="23" t="s">
        <v>47</v>
      </c>
      <c r="E176" s="23" t="s">
        <v>20</v>
      </c>
      <c r="F176" s="23" t="s">
        <v>105</v>
      </c>
      <c r="G176" s="84">
        <v>15845000</v>
      </c>
      <c r="H176" s="84">
        <v>3058685.82</v>
      </c>
      <c r="I176" s="81">
        <f t="shared" si="8"/>
        <v>-12786314.18</v>
      </c>
      <c r="J176" s="81" t="e">
        <f>H176-#REF!</f>
        <v>#REF!</v>
      </c>
      <c r="K176" s="82">
        <f t="shared" si="7"/>
        <v>19.303791858630483</v>
      </c>
      <c r="L176" s="20" t="e">
        <f>H176/#REF!*100</f>
        <v>#REF!</v>
      </c>
    </row>
    <row r="177" spans="1:12" ht="24.75" customHeight="1" hidden="1">
      <c r="A177" s="37" t="s">
        <v>365</v>
      </c>
      <c r="B177" s="23" t="s">
        <v>102</v>
      </c>
      <c r="C177" s="23" t="s">
        <v>366</v>
      </c>
      <c r="D177" s="23" t="s">
        <v>47</v>
      </c>
      <c r="E177" s="23" t="s">
        <v>20</v>
      </c>
      <c r="F177" s="23" t="s">
        <v>105</v>
      </c>
      <c r="G177" s="84">
        <f>14968800+5313000</f>
        <v>20281800</v>
      </c>
      <c r="H177" s="84">
        <v>2212246.63</v>
      </c>
      <c r="I177" s="81">
        <f t="shared" si="8"/>
        <v>-18069553.37</v>
      </c>
      <c r="J177" s="81" t="e">
        <f>H177-#REF!</f>
        <v>#REF!</v>
      </c>
      <c r="K177" s="82">
        <f t="shared" si="7"/>
        <v>10.907545829265647</v>
      </c>
      <c r="L177" s="20" t="e">
        <f>H177/#REF!*100</f>
        <v>#REF!</v>
      </c>
    </row>
    <row r="178" spans="1:12" ht="24.75" customHeight="1" hidden="1">
      <c r="A178" s="37" t="s">
        <v>369</v>
      </c>
      <c r="B178" s="23" t="s">
        <v>102</v>
      </c>
      <c r="C178" s="23" t="s">
        <v>370</v>
      </c>
      <c r="D178" s="23" t="s">
        <v>47</v>
      </c>
      <c r="E178" s="23" t="s">
        <v>20</v>
      </c>
      <c r="F178" s="23" t="s">
        <v>148</v>
      </c>
      <c r="G178" s="84">
        <v>10675600</v>
      </c>
      <c r="H178" s="84">
        <v>109530.83</v>
      </c>
      <c r="I178" s="81">
        <f t="shared" si="8"/>
        <v>-10566069.17</v>
      </c>
      <c r="J178" s="81" t="e">
        <f>H178-#REF!</f>
        <v>#REF!</v>
      </c>
      <c r="K178" s="82">
        <f t="shared" si="7"/>
        <v>1.0259922627299638</v>
      </c>
      <c r="L178" s="20" t="e">
        <f>H178/#REF!*100</f>
        <v>#REF!</v>
      </c>
    </row>
    <row r="179" spans="1:12" s="74" customFormat="1" ht="15">
      <c r="A179" s="70" t="s">
        <v>444</v>
      </c>
      <c r="B179" s="23"/>
      <c r="C179" s="23"/>
      <c r="D179" s="23"/>
      <c r="E179" s="23"/>
      <c r="F179" s="23"/>
      <c r="G179" s="84">
        <v>1270629</v>
      </c>
      <c r="H179" s="84">
        <v>919709</v>
      </c>
      <c r="I179" s="81"/>
      <c r="J179" s="81"/>
      <c r="K179" s="82">
        <f t="shared" si="7"/>
        <v>72.38218236794532</v>
      </c>
      <c r="L179" s="20"/>
    </row>
    <row r="180" spans="1:12" ht="15">
      <c r="A180" s="18" t="s">
        <v>151</v>
      </c>
      <c r="B180" s="19"/>
      <c r="C180" s="19" t="s">
        <v>152</v>
      </c>
      <c r="D180" s="19"/>
      <c r="E180" s="19"/>
      <c r="F180" s="19"/>
      <c r="G180" s="80">
        <v>-5900869.18</v>
      </c>
      <c r="H180" s="80">
        <v>-8235275.83</v>
      </c>
      <c r="I180" s="81">
        <f>H180-G180</f>
        <v>-2334406.6500000004</v>
      </c>
      <c r="J180" s="81" t="e">
        <f>H180-#REF!</f>
        <v>#REF!</v>
      </c>
      <c r="K180" s="82">
        <f t="shared" si="7"/>
        <v>139.56038642429286</v>
      </c>
      <c r="L180" s="20"/>
    </row>
    <row r="181" spans="1:12" ht="15">
      <c r="A181" s="38" t="s">
        <v>371</v>
      </c>
      <c r="B181" s="39"/>
      <c r="C181" s="39"/>
      <c r="D181" s="39"/>
      <c r="E181" s="39"/>
      <c r="F181" s="39"/>
      <c r="G181" s="93">
        <f>G9+G69</f>
        <v>2987081252.82</v>
      </c>
      <c r="H181" s="93">
        <f>H9+H69</f>
        <v>1449258834.2199998</v>
      </c>
      <c r="I181" s="94">
        <f>H181-G181</f>
        <v>-1537822418.6000004</v>
      </c>
      <c r="J181" s="94" t="e">
        <f>H181-#REF!</f>
        <v>#REF!</v>
      </c>
      <c r="K181" s="94">
        <f t="shared" si="7"/>
        <v>48.51755648935912</v>
      </c>
      <c r="L181" s="41" t="e">
        <f>H181/#REF!*100</f>
        <v>#REF!</v>
      </c>
    </row>
    <row r="182" spans="1:12" ht="15">
      <c r="A182" s="42" t="s">
        <v>372</v>
      </c>
      <c r="B182" s="43"/>
      <c r="C182" s="43"/>
      <c r="D182" s="43"/>
      <c r="E182" s="43"/>
      <c r="F182" s="43"/>
      <c r="G182" s="117"/>
      <c r="H182" s="118"/>
      <c r="I182" s="118"/>
      <c r="J182" s="118"/>
      <c r="K182" s="118"/>
      <c r="L182" s="44"/>
    </row>
    <row r="183" spans="1:12" ht="15">
      <c r="A183" s="45" t="s">
        <v>373</v>
      </c>
      <c r="B183" s="39"/>
      <c r="C183" s="39"/>
      <c r="D183" s="39"/>
      <c r="E183" s="39"/>
      <c r="F183" s="39"/>
      <c r="G183" s="66">
        <f>SUM(G184:G191)</f>
        <v>226427783.79000002</v>
      </c>
      <c r="H183" s="66">
        <f>SUM(H184:H191)</f>
        <v>92321592.11</v>
      </c>
      <c r="I183" s="40"/>
      <c r="J183" s="40"/>
      <c r="K183" s="46">
        <f aca="true" t="shared" si="9" ref="K183:K214">H183/G183*100</f>
        <v>40.77308471809425</v>
      </c>
      <c r="L183" s="44"/>
    </row>
    <row r="184" spans="1:12" ht="25.5">
      <c r="A184" s="47" t="s">
        <v>374</v>
      </c>
      <c r="B184" s="39"/>
      <c r="C184" s="39"/>
      <c r="D184" s="39"/>
      <c r="E184" s="39"/>
      <c r="F184" s="39"/>
      <c r="G184" s="67">
        <v>1326206</v>
      </c>
      <c r="H184" s="67">
        <v>648818.24</v>
      </c>
      <c r="I184" s="40"/>
      <c r="J184" s="40"/>
      <c r="K184" s="48">
        <f t="shared" si="9"/>
        <v>48.92288528328178</v>
      </c>
      <c r="L184" s="44"/>
    </row>
    <row r="185" spans="1:12" ht="38.25">
      <c r="A185" s="47" t="s">
        <v>375</v>
      </c>
      <c r="B185" s="39"/>
      <c r="C185" s="39"/>
      <c r="D185" s="39"/>
      <c r="E185" s="39"/>
      <c r="F185" s="39"/>
      <c r="G185" s="67">
        <v>11592324</v>
      </c>
      <c r="H185" s="67">
        <v>4998794.58</v>
      </c>
      <c r="I185" s="40"/>
      <c r="J185" s="40"/>
      <c r="K185" s="48">
        <f t="shared" si="9"/>
        <v>43.12159132198168</v>
      </c>
      <c r="L185" s="44"/>
    </row>
    <row r="186" spans="1:12" ht="38.25">
      <c r="A186" s="47" t="s">
        <v>376</v>
      </c>
      <c r="B186" s="39"/>
      <c r="C186" s="39"/>
      <c r="D186" s="39"/>
      <c r="E186" s="39"/>
      <c r="F186" s="39"/>
      <c r="G186" s="67">
        <v>84973980</v>
      </c>
      <c r="H186" s="67">
        <v>37620744.11</v>
      </c>
      <c r="I186" s="40"/>
      <c r="J186" s="40"/>
      <c r="K186" s="48">
        <f t="shared" si="9"/>
        <v>44.27325177660267</v>
      </c>
      <c r="L186" s="44"/>
    </row>
    <row r="187" spans="1:12" s="74" customFormat="1" ht="15" hidden="1">
      <c r="A187" s="47" t="s">
        <v>445</v>
      </c>
      <c r="B187" s="39"/>
      <c r="C187" s="39"/>
      <c r="D187" s="39"/>
      <c r="E187" s="39"/>
      <c r="F187" s="39"/>
      <c r="G187" s="67"/>
      <c r="H187" s="67">
        <v>0</v>
      </c>
      <c r="I187" s="40"/>
      <c r="J187" s="40"/>
      <c r="K187" s="48"/>
      <c r="L187" s="44"/>
    </row>
    <row r="188" spans="1:12" ht="25.5">
      <c r="A188" s="47" t="s">
        <v>377</v>
      </c>
      <c r="B188" s="39"/>
      <c r="C188" s="39"/>
      <c r="D188" s="39"/>
      <c r="E188" s="39"/>
      <c r="F188" s="39"/>
      <c r="G188" s="67">
        <v>8843533</v>
      </c>
      <c r="H188" s="67">
        <v>4447538.74</v>
      </c>
      <c r="I188" s="40"/>
      <c r="J188" s="40"/>
      <c r="K188" s="48">
        <f t="shared" si="9"/>
        <v>50.29142470548818</v>
      </c>
      <c r="L188" s="44"/>
    </row>
    <row r="189" spans="1:12" s="68" customFormat="1" ht="15">
      <c r="A189" s="47" t="s">
        <v>437</v>
      </c>
      <c r="B189" s="39"/>
      <c r="C189" s="39"/>
      <c r="D189" s="39"/>
      <c r="E189" s="39"/>
      <c r="F189" s="39"/>
      <c r="G189" s="67">
        <v>798700</v>
      </c>
      <c r="H189" s="67">
        <v>798700</v>
      </c>
      <c r="I189" s="40"/>
      <c r="J189" s="40"/>
      <c r="K189" s="48">
        <f t="shared" si="9"/>
        <v>100</v>
      </c>
      <c r="L189" s="44"/>
    </row>
    <row r="190" spans="1:12" ht="15">
      <c r="A190" s="47" t="s">
        <v>378</v>
      </c>
      <c r="B190" s="39"/>
      <c r="C190" s="39"/>
      <c r="D190" s="39"/>
      <c r="E190" s="39"/>
      <c r="F190" s="39"/>
      <c r="G190" s="67">
        <v>1084000</v>
      </c>
      <c r="H190" s="67">
        <v>0</v>
      </c>
      <c r="I190" s="40"/>
      <c r="J190" s="40"/>
      <c r="K190" s="48">
        <f t="shared" si="9"/>
        <v>0</v>
      </c>
      <c r="L190" s="44"/>
    </row>
    <row r="191" spans="1:12" ht="15">
      <c r="A191" s="47" t="s">
        <v>379</v>
      </c>
      <c r="B191" s="39"/>
      <c r="C191" s="39"/>
      <c r="D191" s="39"/>
      <c r="E191" s="39"/>
      <c r="F191" s="39"/>
      <c r="G191" s="67">
        <v>117809040.79</v>
      </c>
      <c r="H191" s="67">
        <v>43806996.44</v>
      </c>
      <c r="I191" s="40"/>
      <c r="J191" s="40"/>
      <c r="K191" s="48">
        <f t="shared" si="9"/>
        <v>37.184749274113834</v>
      </c>
      <c r="L191" s="44"/>
    </row>
    <row r="192" spans="1:12" ht="25.5">
      <c r="A192" s="45" t="s">
        <v>380</v>
      </c>
      <c r="B192" s="39"/>
      <c r="C192" s="39"/>
      <c r="D192" s="39"/>
      <c r="E192" s="39"/>
      <c r="F192" s="39"/>
      <c r="G192" s="66">
        <f>SUM(G193:G194)</f>
        <v>16392173.79</v>
      </c>
      <c r="H192" s="66">
        <f>SUM(H193:H194)</f>
        <v>7274904.15</v>
      </c>
      <c r="I192" s="40"/>
      <c r="J192" s="40"/>
      <c r="K192" s="46">
        <f t="shared" si="9"/>
        <v>44.38035030130071</v>
      </c>
      <c r="L192" s="44"/>
    </row>
    <row r="193" spans="1:15" ht="25.5">
      <c r="A193" s="47" t="s">
        <v>381</v>
      </c>
      <c r="B193" s="39"/>
      <c r="C193" s="39"/>
      <c r="D193" s="39"/>
      <c r="E193" s="39"/>
      <c r="F193" s="39"/>
      <c r="G193" s="67">
        <v>15720383.79</v>
      </c>
      <c r="H193" s="67">
        <v>7270484.15</v>
      </c>
      <c r="I193" s="40"/>
      <c r="J193" s="40"/>
      <c r="K193" s="48">
        <f t="shared" si="9"/>
        <v>46.24877004990729</v>
      </c>
      <c r="L193" s="44"/>
      <c r="O193" s="69"/>
    </row>
    <row r="194" spans="1:12" ht="25.5">
      <c r="A194" s="47" t="s">
        <v>382</v>
      </c>
      <c r="B194" s="39"/>
      <c r="C194" s="39"/>
      <c r="D194" s="39"/>
      <c r="E194" s="39"/>
      <c r="F194" s="39"/>
      <c r="G194" s="67">
        <v>671790</v>
      </c>
      <c r="H194" s="67">
        <v>4420</v>
      </c>
      <c r="I194" s="40"/>
      <c r="J194" s="40"/>
      <c r="K194" s="48">
        <f t="shared" si="9"/>
        <v>0.6579437026451719</v>
      </c>
      <c r="L194" s="44"/>
    </row>
    <row r="195" spans="1:12" ht="15">
      <c r="A195" s="45" t="s">
        <v>383</v>
      </c>
      <c r="B195" s="39"/>
      <c r="C195" s="39"/>
      <c r="D195" s="39"/>
      <c r="E195" s="39"/>
      <c r="F195" s="39"/>
      <c r="G195" s="66">
        <f>SUM(G196:G200)</f>
        <v>237736844.4</v>
      </c>
      <c r="H195" s="66">
        <f>SUM(H196:H200)</f>
        <v>99103339.22000001</v>
      </c>
      <c r="I195" s="40"/>
      <c r="J195" s="40"/>
      <c r="K195" s="46">
        <f t="shared" si="9"/>
        <v>41.68615069747263</v>
      </c>
      <c r="L195" s="44"/>
    </row>
    <row r="196" spans="1:12" ht="15" hidden="1">
      <c r="A196" s="47" t="s">
        <v>384</v>
      </c>
      <c r="B196" s="39"/>
      <c r="C196" s="39"/>
      <c r="D196" s="39"/>
      <c r="E196" s="39"/>
      <c r="F196" s="39"/>
      <c r="G196" s="67"/>
      <c r="H196" s="67"/>
      <c r="I196" s="40"/>
      <c r="J196" s="40"/>
      <c r="K196" s="48"/>
      <c r="L196" s="44"/>
    </row>
    <row r="197" spans="1:12" ht="15">
      <c r="A197" s="47" t="s">
        <v>385</v>
      </c>
      <c r="B197" s="39"/>
      <c r="C197" s="39"/>
      <c r="D197" s="39"/>
      <c r="E197" s="39"/>
      <c r="F197" s="39"/>
      <c r="G197" s="67">
        <v>5522757</v>
      </c>
      <c r="H197" s="67">
        <v>2080484.39</v>
      </c>
      <c r="I197" s="40"/>
      <c r="J197" s="40"/>
      <c r="K197" s="48">
        <f t="shared" si="9"/>
        <v>37.67111951512623</v>
      </c>
      <c r="L197" s="44"/>
    </row>
    <row r="198" spans="1:12" ht="15">
      <c r="A198" s="47" t="s">
        <v>386</v>
      </c>
      <c r="B198" s="39"/>
      <c r="C198" s="39"/>
      <c r="D198" s="39"/>
      <c r="E198" s="39"/>
      <c r="F198" s="39"/>
      <c r="G198" s="67">
        <v>73143748</v>
      </c>
      <c r="H198" s="67">
        <v>36606537.31</v>
      </c>
      <c r="I198" s="40"/>
      <c r="J198" s="40"/>
      <c r="K198" s="48">
        <f t="shared" si="9"/>
        <v>50.04739066693712</v>
      </c>
      <c r="L198" s="44"/>
    </row>
    <row r="199" spans="1:12" s="74" customFormat="1" ht="15">
      <c r="A199" s="47" t="s">
        <v>448</v>
      </c>
      <c r="B199" s="39"/>
      <c r="C199" s="39"/>
      <c r="D199" s="39"/>
      <c r="E199" s="39"/>
      <c r="F199" s="39"/>
      <c r="G199" s="67">
        <v>141083520</v>
      </c>
      <c r="H199" s="67">
        <v>59601127.57</v>
      </c>
      <c r="I199" s="40"/>
      <c r="J199" s="40"/>
      <c r="K199" s="48">
        <f t="shared" si="9"/>
        <v>42.245279654207664</v>
      </c>
      <c r="L199" s="44"/>
    </row>
    <row r="200" spans="1:12" ht="15">
      <c r="A200" s="47" t="s">
        <v>387</v>
      </c>
      <c r="B200" s="39"/>
      <c r="C200" s="39"/>
      <c r="D200" s="39"/>
      <c r="E200" s="39"/>
      <c r="F200" s="39"/>
      <c r="G200" s="67">
        <v>17986819.4</v>
      </c>
      <c r="H200" s="67">
        <v>815189.95</v>
      </c>
      <c r="I200" s="40"/>
      <c r="J200" s="40"/>
      <c r="K200" s="48">
        <f t="shared" si="9"/>
        <v>4.532151748852273</v>
      </c>
      <c r="L200" s="44"/>
    </row>
    <row r="201" spans="1:12" ht="15">
      <c r="A201" s="45" t="s">
        <v>388</v>
      </c>
      <c r="B201" s="39"/>
      <c r="C201" s="39"/>
      <c r="D201" s="39"/>
      <c r="E201" s="39"/>
      <c r="F201" s="39"/>
      <c r="G201" s="66">
        <f>SUM(G202:G204)</f>
        <v>434739596.27</v>
      </c>
      <c r="H201" s="66">
        <f>SUM(H202:H204)</f>
        <v>98086568.86</v>
      </c>
      <c r="I201" s="40"/>
      <c r="J201" s="40"/>
      <c r="K201" s="46">
        <f t="shared" si="9"/>
        <v>22.562142878534168</v>
      </c>
      <c r="L201" s="44"/>
    </row>
    <row r="202" spans="1:12" ht="15">
      <c r="A202" s="47" t="s">
        <v>389</v>
      </c>
      <c r="B202" s="39"/>
      <c r="C202" s="39"/>
      <c r="D202" s="39"/>
      <c r="E202" s="39"/>
      <c r="F202" s="39"/>
      <c r="G202" s="67">
        <v>57678000</v>
      </c>
      <c r="H202" s="67">
        <v>7476302.82</v>
      </c>
      <c r="I202" s="40"/>
      <c r="J202" s="40"/>
      <c r="K202" s="48">
        <f t="shared" si="9"/>
        <v>12.96213949859565</v>
      </c>
      <c r="L202" s="44"/>
    </row>
    <row r="203" spans="1:12" ht="15">
      <c r="A203" s="47" t="s">
        <v>390</v>
      </c>
      <c r="B203" s="39"/>
      <c r="C203" s="39"/>
      <c r="D203" s="39"/>
      <c r="E203" s="39"/>
      <c r="F203" s="39"/>
      <c r="G203" s="67">
        <v>216620841.27</v>
      </c>
      <c r="H203" s="67">
        <v>29972287.32</v>
      </c>
      <c r="I203" s="40"/>
      <c r="J203" s="40"/>
      <c r="K203" s="48">
        <f t="shared" si="9"/>
        <v>13.836289779080868</v>
      </c>
      <c r="L203" s="44"/>
    </row>
    <row r="204" spans="1:12" ht="15">
      <c r="A204" s="47" t="s">
        <v>391</v>
      </c>
      <c r="B204" s="39"/>
      <c r="C204" s="39"/>
      <c r="D204" s="39"/>
      <c r="E204" s="39"/>
      <c r="F204" s="39"/>
      <c r="G204" s="67">
        <v>160440755</v>
      </c>
      <c r="H204" s="67">
        <v>60637978.72</v>
      </c>
      <c r="I204" s="40"/>
      <c r="J204" s="40"/>
      <c r="K204" s="48">
        <f t="shared" si="9"/>
        <v>37.79462314297885</v>
      </c>
      <c r="L204" s="44"/>
    </row>
    <row r="205" spans="1:12" ht="15">
      <c r="A205" s="45" t="s">
        <v>392</v>
      </c>
      <c r="B205" s="39"/>
      <c r="C205" s="39"/>
      <c r="D205" s="39"/>
      <c r="E205" s="39"/>
      <c r="F205" s="39"/>
      <c r="G205" s="66">
        <f>SUM(G206:G209)</f>
        <v>1389973236.65</v>
      </c>
      <c r="H205" s="66">
        <f>SUM(H206:H209)</f>
        <v>658317838.6999999</v>
      </c>
      <c r="I205" s="40"/>
      <c r="J205" s="40"/>
      <c r="K205" s="46">
        <f t="shared" si="9"/>
        <v>47.36190750597643</v>
      </c>
      <c r="L205" s="44"/>
    </row>
    <row r="206" spans="1:12" ht="15">
      <c r="A206" s="47" t="s">
        <v>393</v>
      </c>
      <c r="B206" s="39"/>
      <c r="C206" s="39"/>
      <c r="D206" s="39"/>
      <c r="E206" s="39"/>
      <c r="F206" s="39"/>
      <c r="G206" s="67">
        <v>622927055</v>
      </c>
      <c r="H206" s="67">
        <v>260817029.76</v>
      </c>
      <c r="I206" s="40"/>
      <c r="J206" s="40"/>
      <c r="K206" s="48">
        <f t="shared" si="9"/>
        <v>41.86959414694229</v>
      </c>
      <c r="L206" s="44"/>
    </row>
    <row r="207" spans="1:12" ht="15">
      <c r="A207" s="47" t="s">
        <v>394</v>
      </c>
      <c r="B207" s="39"/>
      <c r="C207" s="39"/>
      <c r="D207" s="39"/>
      <c r="E207" s="39"/>
      <c r="F207" s="39"/>
      <c r="G207" s="67">
        <v>666839836.25</v>
      </c>
      <c r="H207" s="67">
        <v>352863329.12</v>
      </c>
      <c r="I207" s="40"/>
      <c r="J207" s="40"/>
      <c r="K207" s="48">
        <f t="shared" si="9"/>
        <v>52.91575426932212</v>
      </c>
      <c r="L207" s="44"/>
    </row>
    <row r="208" spans="1:12" ht="15">
      <c r="A208" s="47" t="s">
        <v>395</v>
      </c>
      <c r="B208" s="39"/>
      <c r="C208" s="39"/>
      <c r="D208" s="39"/>
      <c r="E208" s="39"/>
      <c r="F208" s="39"/>
      <c r="G208" s="67">
        <v>42356945.4</v>
      </c>
      <c r="H208" s="67">
        <v>16773833.66</v>
      </c>
      <c r="I208" s="40"/>
      <c r="J208" s="40"/>
      <c r="K208" s="48">
        <f t="shared" si="9"/>
        <v>39.60114097368315</v>
      </c>
      <c r="L208" s="44"/>
    </row>
    <row r="209" spans="1:12" ht="15">
      <c r="A209" s="47" t="s">
        <v>396</v>
      </c>
      <c r="B209" s="39"/>
      <c r="C209" s="39"/>
      <c r="D209" s="39"/>
      <c r="E209" s="39"/>
      <c r="F209" s="39"/>
      <c r="G209" s="67">
        <v>57849400</v>
      </c>
      <c r="H209" s="67">
        <v>27863646.16</v>
      </c>
      <c r="I209" s="40"/>
      <c r="J209" s="40"/>
      <c r="K209" s="48">
        <f t="shared" si="9"/>
        <v>48.16583432153143</v>
      </c>
      <c r="L209" s="44"/>
    </row>
    <row r="210" spans="1:12" ht="25.5">
      <c r="A210" s="45" t="s">
        <v>397</v>
      </c>
      <c r="B210" s="39"/>
      <c r="C210" s="39"/>
      <c r="D210" s="39"/>
      <c r="E210" s="39"/>
      <c r="F210" s="39"/>
      <c r="G210" s="66">
        <f>SUM(G211:G212)</f>
        <v>187207179.16</v>
      </c>
      <c r="H210" s="66">
        <f>SUM(H211:H212)</f>
        <v>85144592.59</v>
      </c>
      <c r="I210" s="40"/>
      <c r="J210" s="40"/>
      <c r="K210" s="46">
        <f t="shared" si="9"/>
        <v>45.4814783129816</v>
      </c>
      <c r="L210" s="44"/>
    </row>
    <row r="211" spans="1:12" ht="15">
      <c r="A211" s="47" t="s">
        <v>398</v>
      </c>
      <c r="B211" s="39"/>
      <c r="C211" s="39"/>
      <c r="D211" s="39"/>
      <c r="E211" s="39"/>
      <c r="F211" s="39"/>
      <c r="G211" s="67">
        <v>184999679.16</v>
      </c>
      <c r="H211" s="67">
        <v>83858214.55</v>
      </c>
      <c r="I211" s="40"/>
      <c r="J211" s="40"/>
      <c r="K211" s="48">
        <f t="shared" si="9"/>
        <v>45.32884323408683</v>
      </c>
      <c r="L211" s="44"/>
    </row>
    <row r="212" spans="1:12" ht="25.5">
      <c r="A212" s="47" t="s">
        <v>400</v>
      </c>
      <c r="B212" s="39"/>
      <c r="C212" s="39"/>
      <c r="D212" s="39"/>
      <c r="E212" s="39"/>
      <c r="F212" s="39"/>
      <c r="G212" s="67">
        <v>2207500</v>
      </c>
      <c r="H212" s="67">
        <v>1286378.04</v>
      </c>
      <c r="I212" s="40"/>
      <c r="J212" s="40"/>
      <c r="K212" s="48">
        <f t="shared" si="9"/>
        <v>58.27307089467724</v>
      </c>
      <c r="L212" s="44"/>
    </row>
    <row r="213" spans="1:12" ht="15">
      <c r="A213" s="45" t="s">
        <v>401</v>
      </c>
      <c r="B213" s="39"/>
      <c r="C213" s="39"/>
      <c r="D213" s="39"/>
      <c r="E213" s="39"/>
      <c r="F213" s="39"/>
      <c r="G213" s="66">
        <f>SUM(G214)</f>
        <v>982200</v>
      </c>
      <c r="H213" s="66">
        <f>SUM(H214)</f>
        <v>273901.98</v>
      </c>
      <c r="I213" s="40"/>
      <c r="J213" s="40"/>
      <c r="K213" s="46">
        <f t="shared" si="9"/>
        <v>27.886579108124614</v>
      </c>
      <c r="L213" s="44"/>
    </row>
    <row r="214" spans="1:12" ht="25.5">
      <c r="A214" s="47" t="s">
        <v>402</v>
      </c>
      <c r="B214" s="39"/>
      <c r="C214" s="39"/>
      <c r="D214" s="39"/>
      <c r="E214" s="39"/>
      <c r="F214" s="39"/>
      <c r="G214" s="67">
        <v>982200</v>
      </c>
      <c r="H214" s="67">
        <v>273901.98</v>
      </c>
      <c r="I214" s="40"/>
      <c r="J214" s="40"/>
      <c r="K214" s="48">
        <f t="shared" si="9"/>
        <v>27.886579108124614</v>
      </c>
      <c r="L214" s="44"/>
    </row>
    <row r="215" spans="1:12" ht="15">
      <c r="A215" s="45" t="s">
        <v>403</v>
      </c>
      <c r="B215" s="39"/>
      <c r="C215" s="39"/>
      <c r="D215" s="39"/>
      <c r="E215" s="39"/>
      <c r="F215" s="39"/>
      <c r="G215" s="66">
        <f>SUM(G216:G220)</f>
        <v>575166746.75</v>
      </c>
      <c r="H215" s="66">
        <f>SUM(H216:H220)</f>
        <v>258960612.30999997</v>
      </c>
      <c r="I215" s="40"/>
      <c r="J215" s="40"/>
      <c r="K215" s="46">
        <f aca="true" t="shared" si="10" ref="K215:K229">H215/G215*100</f>
        <v>45.023571646529646</v>
      </c>
      <c r="L215" s="44"/>
    </row>
    <row r="216" spans="1:12" ht="15">
      <c r="A216" s="47" t="s">
        <v>404</v>
      </c>
      <c r="B216" s="39"/>
      <c r="C216" s="39"/>
      <c r="D216" s="39"/>
      <c r="E216" s="39"/>
      <c r="F216" s="39"/>
      <c r="G216" s="67">
        <v>3057180</v>
      </c>
      <c r="H216" s="67">
        <v>1491587.62</v>
      </c>
      <c r="I216" s="40"/>
      <c r="J216" s="40"/>
      <c r="K216" s="48">
        <f t="shared" si="10"/>
        <v>48.789656480809114</v>
      </c>
      <c r="L216" s="44"/>
    </row>
    <row r="217" spans="1:12" ht="15">
      <c r="A217" s="47" t="s">
        <v>405</v>
      </c>
      <c r="B217" s="39"/>
      <c r="C217" s="39"/>
      <c r="D217" s="39"/>
      <c r="E217" s="39"/>
      <c r="F217" s="39"/>
      <c r="G217" s="67">
        <v>23753964.75</v>
      </c>
      <c r="H217" s="67">
        <v>11087435.27</v>
      </c>
      <c r="I217" s="40"/>
      <c r="J217" s="40"/>
      <c r="K217" s="48">
        <f t="shared" si="10"/>
        <v>46.67614601053072</v>
      </c>
      <c r="L217" s="44"/>
    </row>
    <row r="218" spans="1:12" ht="15">
      <c r="A218" s="47" t="s">
        <v>406</v>
      </c>
      <c r="B218" s="39"/>
      <c r="C218" s="39"/>
      <c r="D218" s="39"/>
      <c r="E218" s="39"/>
      <c r="F218" s="39"/>
      <c r="G218" s="67">
        <v>499336230</v>
      </c>
      <c r="H218" s="67">
        <v>220975962.7</v>
      </c>
      <c r="I218" s="40"/>
      <c r="J218" s="40"/>
      <c r="K218" s="48">
        <f t="shared" si="10"/>
        <v>44.253941417389235</v>
      </c>
      <c r="L218" s="44"/>
    </row>
    <row r="219" spans="1:12" ht="15">
      <c r="A219" s="47" t="s">
        <v>407</v>
      </c>
      <c r="B219" s="39"/>
      <c r="C219" s="39"/>
      <c r="D219" s="39"/>
      <c r="E219" s="39"/>
      <c r="F219" s="39"/>
      <c r="G219" s="67">
        <v>7148600</v>
      </c>
      <c r="H219" s="67">
        <v>5285946.95</v>
      </c>
      <c r="I219" s="40"/>
      <c r="J219" s="40"/>
      <c r="K219" s="48">
        <f t="shared" si="10"/>
        <v>73.9438064795904</v>
      </c>
      <c r="L219" s="44"/>
    </row>
    <row r="220" spans="1:12" ht="15">
      <c r="A220" s="47" t="s">
        <v>408</v>
      </c>
      <c r="B220" s="39"/>
      <c r="C220" s="39"/>
      <c r="D220" s="39"/>
      <c r="E220" s="39"/>
      <c r="F220" s="39"/>
      <c r="G220" s="67">
        <v>41870772</v>
      </c>
      <c r="H220" s="67">
        <v>20119679.77</v>
      </c>
      <c r="I220" s="40"/>
      <c r="J220" s="40"/>
      <c r="K220" s="48">
        <f t="shared" si="10"/>
        <v>48.051848124510336</v>
      </c>
      <c r="L220" s="44"/>
    </row>
    <row r="221" spans="1:12" s="68" customFormat="1" ht="15">
      <c r="A221" s="45" t="s">
        <v>438</v>
      </c>
      <c r="B221" s="39"/>
      <c r="C221" s="39"/>
      <c r="D221" s="39"/>
      <c r="E221" s="39"/>
      <c r="F221" s="39"/>
      <c r="G221" s="66">
        <f>SUM(G222)</f>
        <v>59961420</v>
      </c>
      <c r="H221" s="66">
        <f>SUM(H222)</f>
        <v>29319494</v>
      </c>
      <c r="I221" s="40"/>
      <c r="J221" s="40"/>
      <c r="K221" s="46">
        <f t="shared" si="10"/>
        <v>48.89726427426168</v>
      </c>
      <c r="L221" s="44"/>
    </row>
    <row r="222" spans="1:12" s="68" customFormat="1" ht="15">
      <c r="A222" s="47" t="s">
        <v>439</v>
      </c>
      <c r="B222" s="39"/>
      <c r="C222" s="39"/>
      <c r="D222" s="39"/>
      <c r="E222" s="39"/>
      <c r="F222" s="39"/>
      <c r="G222" s="67">
        <v>59961420</v>
      </c>
      <c r="H222" s="67">
        <v>29319494</v>
      </c>
      <c r="I222" s="40"/>
      <c r="J222" s="40"/>
      <c r="K222" s="48">
        <f t="shared" si="10"/>
        <v>48.89726427426168</v>
      </c>
      <c r="L222" s="44"/>
    </row>
    <row r="223" spans="1:15" s="68" customFormat="1" ht="15">
      <c r="A223" s="45" t="s">
        <v>440</v>
      </c>
      <c r="B223" s="39"/>
      <c r="C223" s="39"/>
      <c r="D223" s="39"/>
      <c r="E223" s="39"/>
      <c r="F223" s="39"/>
      <c r="G223" s="66">
        <f>G224</f>
        <v>22153072.47</v>
      </c>
      <c r="H223" s="66">
        <f>H224</f>
        <v>9348338.73</v>
      </c>
      <c r="I223" s="40"/>
      <c r="J223" s="40"/>
      <c r="K223" s="46">
        <f t="shared" si="10"/>
        <v>42.19883604253835</v>
      </c>
      <c r="L223" s="44"/>
      <c r="M223" s="71"/>
      <c r="N223" s="71"/>
      <c r="O223" s="71"/>
    </row>
    <row r="224" spans="1:15" s="68" customFormat="1" ht="15">
      <c r="A224" s="47" t="s">
        <v>399</v>
      </c>
      <c r="B224" s="39"/>
      <c r="C224" s="39"/>
      <c r="D224" s="39"/>
      <c r="E224" s="39"/>
      <c r="F224" s="39"/>
      <c r="G224" s="67">
        <v>22153072.47</v>
      </c>
      <c r="H224" s="67">
        <v>9348338.73</v>
      </c>
      <c r="I224" s="40"/>
      <c r="J224" s="40"/>
      <c r="K224" s="48">
        <f t="shared" si="10"/>
        <v>42.19883604253835</v>
      </c>
      <c r="L224" s="44"/>
      <c r="M224" s="71"/>
      <c r="N224" s="71"/>
      <c r="O224" s="71"/>
    </row>
    <row r="225" spans="1:15" s="72" customFormat="1" ht="25.5">
      <c r="A225" s="45" t="s">
        <v>441</v>
      </c>
      <c r="B225" s="39"/>
      <c r="C225" s="39"/>
      <c r="D225" s="39"/>
      <c r="E225" s="39"/>
      <c r="F225" s="39"/>
      <c r="G225" s="66">
        <f>G226</f>
        <v>2984848.21</v>
      </c>
      <c r="H225" s="66">
        <v>0</v>
      </c>
      <c r="I225" s="40"/>
      <c r="J225" s="40"/>
      <c r="K225" s="46">
        <f t="shared" si="10"/>
        <v>0</v>
      </c>
      <c r="L225" s="44"/>
      <c r="M225" s="73"/>
      <c r="N225" s="73"/>
      <c r="O225" s="73"/>
    </row>
    <row r="226" spans="1:15" s="72" customFormat="1" ht="21.75" customHeight="1">
      <c r="A226" s="47" t="s">
        <v>442</v>
      </c>
      <c r="B226" s="39"/>
      <c r="C226" s="39"/>
      <c r="D226" s="39"/>
      <c r="E226" s="39"/>
      <c r="F226" s="39"/>
      <c r="G226" s="67">
        <v>2984848.21</v>
      </c>
      <c r="H226" s="67">
        <v>0</v>
      </c>
      <c r="I226" s="40"/>
      <c r="J226" s="40"/>
      <c r="K226" s="48">
        <f t="shared" si="10"/>
        <v>0</v>
      </c>
      <c r="L226" s="44"/>
      <c r="M226" s="73"/>
      <c r="N226" s="73"/>
      <c r="O226" s="73"/>
    </row>
    <row r="227" spans="1:12" ht="15">
      <c r="A227" s="49" t="s">
        <v>409</v>
      </c>
      <c r="B227" s="39"/>
      <c r="C227" s="39"/>
      <c r="D227" s="39"/>
      <c r="E227" s="39"/>
      <c r="F227" s="39"/>
      <c r="G227" s="66">
        <f>G183+G192+G195+G201+G205+G210+G213+G215+G221+G223+G225</f>
        <v>3153725101.49</v>
      </c>
      <c r="H227" s="66">
        <f>H183+H192+H195+H201+H205+H210+H213+H215+H221+H223+H225</f>
        <v>1338151182.65</v>
      </c>
      <c r="I227" s="40"/>
      <c r="J227" s="40"/>
      <c r="K227" s="46">
        <f t="shared" si="10"/>
        <v>42.43081243884513</v>
      </c>
      <c r="L227" s="44"/>
    </row>
    <row r="228" spans="1:12" ht="15">
      <c r="A228" s="50" t="s">
        <v>410</v>
      </c>
      <c r="B228" s="51"/>
      <c r="C228" s="51"/>
      <c r="D228" s="51"/>
      <c r="E228" s="51"/>
      <c r="F228" s="51"/>
      <c r="G228" s="75">
        <f>G181-G227</f>
        <v>-166643848.6699996</v>
      </c>
      <c r="H228" s="75">
        <f>H181-H227</f>
        <v>111107651.5699997</v>
      </c>
      <c r="I228" s="52"/>
      <c r="J228" s="52"/>
      <c r="K228" s="78">
        <f t="shared" si="10"/>
        <v>-66.67371910620189</v>
      </c>
      <c r="L228" s="44"/>
    </row>
    <row r="229" spans="1:12" ht="25.5">
      <c r="A229" s="53" t="s">
        <v>411</v>
      </c>
      <c r="B229" s="54"/>
      <c r="C229" s="54"/>
      <c r="D229" s="54"/>
      <c r="E229" s="54"/>
      <c r="F229" s="54"/>
      <c r="G229" s="55">
        <f>G230+G233+G236+G241</f>
        <v>166643848.6699995</v>
      </c>
      <c r="H229" s="55">
        <f>H236+H241</f>
        <v>-111107651.5699997</v>
      </c>
      <c r="I229" s="57"/>
      <c r="J229" s="57"/>
      <c r="K229" s="46">
        <f t="shared" si="10"/>
        <v>-66.67371910620193</v>
      </c>
      <c r="L229" s="58"/>
    </row>
    <row r="230" spans="1:12" ht="15">
      <c r="A230" s="59" t="s">
        <v>412</v>
      </c>
      <c r="B230" s="60"/>
      <c r="C230" s="60"/>
      <c r="D230" s="60"/>
      <c r="E230" s="60"/>
      <c r="F230" s="60"/>
      <c r="G230" s="61">
        <f>G231</f>
        <v>72593328.9</v>
      </c>
      <c r="H230" s="61">
        <v>0</v>
      </c>
      <c r="I230" s="56"/>
      <c r="J230" s="56"/>
      <c r="K230" s="48">
        <v>0</v>
      </c>
      <c r="L230" s="5"/>
    </row>
    <row r="231" spans="1:12" ht="25.5">
      <c r="A231" s="59" t="s">
        <v>413</v>
      </c>
      <c r="B231" s="60"/>
      <c r="C231" s="60"/>
      <c r="D231" s="60"/>
      <c r="E231" s="60"/>
      <c r="F231" s="60"/>
      <c r="G231" s="77">
        <v>72593328.9</v>
      </c>
      <c r="H231" s="61">
        <v>0</v>
      </c>
      <c r="I231" s="56"/>
      <c r="J231" s="56"/>
      <c r="K231" s="48">
        <v>0</v>
      </c>
      <c r="L231" s="5"/>
    </row>
    <row r="232" spans="1:12" ht="25.5">
      <c r="A232" s="59" t="s">
        <v>414</v>
      </c>
      <c r="B232" s="60"/>
      <c r="C232" s="60"/>
      <c r="D232" s="60"/>
      <c r="E232" s="60"/>
      <c r="F232" s="60"/>
      <c r="G232" s="61">
        <v>0</v>
      </c>
      <c r="H232" s="61">
        <v>0</v>
      </c>
      <c r="I232" s="56"/>
      <c r="J232" s="56"/>
      <c r="K232" s="48">
        <v>0</v>
      </c>
      <c r="L232" s="5"/>
    </row>
    <row r="233" spans="1:12" ht="25.5">
      <c r="A233" s="59" t="s">
        <v>415</v>
      </c>
      <c r="B233" s="60"/>
      <c r="C233" s="60"/>
      <c r="D233" s="60"/>
      <c r="E233" s="60"/>
      <c r="F233" s="60"/>
      <c r="G233" s="61">
        <v>0</v>
      </c>
      <c r="H233" s="61">
        <v>0</v>
      </c>
      <c r="I233" s="56"/>
      <c r="J233" s="56"/>
      <c r="K233" s="48">
        <v>0</v>
      </c>
      <c r="L233" s="5"/>
    </row>
    <row r="234" spans="1:12" ht="38.25">
      <c r="A234" s="59" t="s">
        <v>416</v>
      </c>
      <c r="B234" s="60"/>
      <c r="C234" s="60"/>
      <c r="D234" s="60"/>
      <c r="E234" s="60"/>
      <c r="F234" s="60"/>
      <c r="G234" s="61">
        <v>0</v>
      </c>
      <c r="H234" s="61">
        <v>0</v>
      </c>
      <c r="I234" s="56"/>
      <c r="J234" s="56"/>
      <c r="K234" s="48">
        <v>0</v>
      </c>
      <c r="L234" s="5"/>
    </row>
    <row r="235" spans="1:12" ht="38.25">
      <c r="A235" s="59" t="s">
        <v>417</v>
      </c>
      <c r="B235" s="60"/>
      <c r="C235" s="60"/>
      <c r="D235" s="60"/>
      <c r="E235" s="60"/>
      <c r="F235" s="60"/>
      <c r="G235" s="61">
        <v>0</v>
      </c>
      <c r="H235" s="61">
        <v>0</v>
      </c>
      <c r="I235" s="56"/>
      <c r="J235" s="56"/>
      <c r="K235" s="48">
        <v>0</v>
      </c>
      <c r="L235" s="5"/>
    </row>
    <row r="236" spans="1:12" ht="15">
      <c r="A236" s="59" t="s">
        <v>418</v>
      </c>
      <c r="B236" s="60"/>
      <c r="C236" s="60"/>
      <c r="D236" s="60"/>
      <c r="E236" s="60"/>
      <c r="F236" s="60"/>
      <c r="G236" s="61">
        <f>G239+G240</f>
        <v>94050519.7699995</v>
      </c>
      <c r="H236" s="61">
        <f>H239+H240</f>
        <v>-111107651.5699997</v>
      </c>
      <c r="I236" s="56"/>
      <c r="J236" s="56"/>
      <c r="K236" s="48">
        <f>H236/G236*100</f>
        <v>-118.13613772865202</v>
      </c>
      <c r="L236" s="5"/>
    </row>
    <row r="237" spans="1:12" ht="15">
      <c r="A237" s="59" t="s">
        <v>419</v>
      </c>
      <c r="B237" s="60"/>
      <c r="C237" s="60"/>
      <c r="D237" s="60"/>
      <c r="E237" s="60"/>
      <c r="F237" s="60"/>
      <c r="G237" s="61">
        <f>G239+G240</f>
        <v>94050519.7699995</v>
      </c>
      <c r="H237" s="61">
        <f>H239+H240</f>
        <v>-111107651.5699997</v>
      </c>
      <c r="I237" s="56"/>
      <c r="J237" s="56"/>
      <c r="K237" s="48">
        <f>H237/G237*100</f>
        <v>-118.13613772865202</v>
      </c>
      <c r="L237" s="5"/>
    </row>
    <row r="238" spans="1:12" ht="15">
      <c r="A238" s="59" t="s">
        <v>420</v>
      </c>
      <c r="B238" s="60"/>
      <c r="C238" s="60"/>
      <c r="D238" s="60"/>
      <c r="E238" s="60"/>
      <c r="F238" s="60"/>
      <c r="G238" s="61">
        <f>G239+G240</f>
        <v>94050519.7699995</v>
      </c>
      <c r="H238" s="61">
        <f>H239+H240</f>
        <v>-111107651.5699997</v>
      </c>
      <c r="I238" s="56"/>
      <c r="J238" s="56"/>
      <c r="K238" s="48">
        <f>H238/G238*100</f>
        <v>-118.13613772865202</v>
      </c>
      <c r="L238" s="5"/>
    </row>
    <row r="239" spans="1:12" ht="15">
      <c r="A239" s="59" t="s">
        <v>421</v>
      </c>
      <c r="B239" s="60"/>
      <c r="C239" s="60"/>
      <c r="D239" s="60"/>
      <c r="E239" s="60"/>
      <c r="F239" s="60"/>
      <c r="G239" s="77">
        <f>-G181-G230-G234</f>
        <v>-3059674581.7200003</v>
      </c>
      <c r="H239" s="77">
        <f>-H181-H230-H234</f>
        <v>-1449258834.2199998</v>
      </c>
      <c r="I239" s="56"/>
      <c r="J239" s="56"/>
      <c r="K239" s="48">
        <f>H239/G239*100</f>
        <v>47.366437034793975</v>
      </c>
      <c r="L239" s="5"/>
    </row>
    <row r="240" spans="1:12" ht="25.5">
      <c r="A240" s="59" t="s">
        <v>422</v>
      </c>
      <c r="B240" s="60"/>
      <c r="C240" s="60"/>
      <c r="D240" s="60"/>
      <c r="E240" s="60"/>
      <c r="F240" s="60"/>
      <c r="G240" s="79">
        <f>G227+G235</f>
        <v>3153725101.49</v>
      </c>
      <c r="H240" s="79">
        <f>H227+H235</f>
        <v>1338151182.65</v>
      </c>
      <c r="I240" s="56"/>
      <c r="J240" s="56"/>
      <c r="K240" s="48">
        <f>H240/G240*100</f>
        <v>42.43081243884513</v>
      </c>
      <c r="L240" s="5"/>
    </row>
    <row r="241" spans="1:12" ht="15">
      <c r="A241" s="59" t="s">
        <v>423</v>
      </c>
      <c r="B241" s="60"/>
      <c r="C241" s="60"/>
      <c r="D241" s="60"/>
      <c r="E241" s="60"/>
      <c r="F241" s="60"/>
      <c r="G241" s="61">
        <v>0</v>
      </c>
      <c r="H241" s="61">
        <v>0</v>
      </c>
      <c r="I241" s="56"/>
      <c r="J241" s="56"/>
      <c r="K241" s="48">
        <v>0</v>
      </c>
      <c r="L241" s="5"/>
    </row>
    <row r="242" spans="1:12" ht="25.5">
      <c r="A242" s="59" t="s">
        <v>424</v>
      </c>
      <c r="B242" s="60"/>
      <c r="C242" s="60"/>
      <c r="D242" s="60"/>
      <c r="E242" s="60"/>
      <c r="F242" s="60"/>
      <c r="G242" s="61">
        <v>0</v>
      </c>
      <c r="H242" s="61">
        <v>0</v>
      </c>
      <c r="I242" s="56"/>
      <c r="J242" s="56"/>
      <c r="K242" s="48">
        <v>0</v>
      </c>
      <c r="L242" s="5"/>
    </row>
    <row r="243" spans="1:12" ht="25.5">
      <c r="A243" s="59" t="s">
        <v>425</v>
      </c>
      <c r="B243" s="60"/>
      <c r="C243" s="60"/>
      <c r="D243" s="60"/>
      <c r="E243" s="60"/>
      <c r="F243" s="60"/>
      <c r="G243" s="61">
        <v>0</v>
      </c>
      <c r="H243" s="61">
        <v>0</v>
      </c>
      <c r="I243" s="56"/>
      <c r="J243" s="56"/>
      <c r="K243" s="48">
        <v>0</v>
      </c>
      <c r="L243" s="5"/>
    </row>
    <row r="244" spans="1:12" ht="15">
      <c r="A244" s="53" t="s">
        <v>426</v>
      </c>
      <c r="B244" s="60"/>
      <c r="C244" s="60"/>
      <c r="D244" s="60"/>
      <c r="E244" s="60"/>
      <c r="F244" s="60"/>
      <c r="G244" s="61"/>
      <c r="H244" s="61"/>
      <c r="I244" s="56"/>
      <c r="J244" s="56"/>
      <c r="K244" s="56"/>
      <c r="L244" s="5"/>
    </row>
    <row r="245" spans="1:12" ht="15">
      <c r="A245" s="59" t="s">
        <v>427</v>
      </c>
      <c r="B245" s="60"/>
      <c r="C245" s="60"/>
      <c r="D245" s="60"/>
      <c r="E245" s="60"/>
      <c r="F245" s="60"/>
      <c r="G245" s="67">
        <v>692282830.22</v>
      </c>
      <c r="H245" s="67">
        <v>347690455.75</v>
      </c>
      <c r="I245" s="56"/>
      <c r="J245" s="56"/>
      <c r="K245" s="62">
        <f aca="true" t="shared" si="11" ref="K245:K250">H245/G245*100</f>
        <v>50.22375835025515</v>
      </c>
      <c r="L245" s="5"/>
    </row>
    <row r="246" spans="1:12" ht="15">
      <c r="A246" s="59" t="s">
        <v>428</v>
      </c>
      <c r="B246" s="60"/>
      <c r="C246" s="60"/>
      <c r="D246" s="60"/>
      <c r="E246" s="60"/>
      <c r="F246" s="60"/>
      <c r="G246" s="67">
        <v>2767997.39</v>
      </c>
      <c r="H246" s="67">
        <v>1152000.82</v>
      </c>
      <c r="I246" s="56"/>
      <c r="J246" s="56"/>
      <c r="K246" s="62">
        <f t="shared" si="11"/>
        <v>41.61856597704379</v>
      </c>
      <c r="L246" s="5"/>
    </row>
    <row r="247" spans="1:12" ht="15">
      <c r="A247" s="59" t="s">
        <v>429</v>
      </c>
      <c r="B247" s="60"/>
      <c r="C247" s="60"/>
      <c r="D247" s="60"/>
      <c r="E247" s="60"/>
      <c r="F247" s="60"/>
      <c r="G247" s="67">
        <v>209413130.18</v>
      </c>
      <c r="H247" s="67">
        <v>104781426.56</v>
      </c>
      <c r="I247" s="56"/>
      <c r="J247" s="56"/>
      <c r="K247" s="62">
        <f t="shared" si="11"/>
        <v>50.0357482216782</v>
      </c>
      <c r="L247" s="5"/>
    </row>
    <row r="248" spans="1:12" ht="15">
      <c r="A248" s="59" t="s">
        <v>430</v>
      </c>
      <c r="B248" s="60"/>
      <c r="C248" s="60"/>
      <c r="D248" s="60"/>
      <c r="E248" s="60"/>
      <c r="F248" s="60"/>
      <c r="G248" s="67">
        <v>128323241.91</v>
      </c>
      <c r="H248" s="67">
        <v>55753403.71</v>
      </c>
      <c r="I248" s="56"/>
      <c r="J248" s="56"/>
      <c r="K248" s="62">
        <f t="shared" si="11"/>
        <v>43.447627164144485</v>
      </c>
      <c r="L248" s="5"/>
    </row>
    <row r="249" spans="1:12" ht="15">
      <c r="A249" s="59" t="s">
        <v>431</v>
      </c>
      <c r="B249" s="60"/>
      <c r="C249" s="60"/>
      <c r="D249" s="60"/>
      <c r="E249" s="60"/>
      <c r="F249" s="60"/>
      <c r="G249" s="67">
        <v>256292540.84</v>
      </c>
      <c r="H249" s="67">
        <v>13189784.47</v>
      </c>
      <c r="I249" s="56"/>
      <c r="J249" s="56"/>
      <c r="K249" s="62">
        <f t="shared" si="11"/>
        <v>5.146378597976523</v>
      </c>
      <c r="L249" s="5"/>
    </row>
    <row r="250" spans="1:12" ht="15">
      <c r="A250" s="59" t="s">
        <v>432</v>
      </c>
      <c r="B250" s="60"/>
      <c r="C250" s="60"/>
      <c r="D250" s="60"/>
      <c r="E250" s="60"/>
      <c r="F250" s="60"/>
      <c r="G250" s="67">
        <v>122207732.84</v>
      </c>
      <c r="H250" s="67">
        <v>53449154.39</v>
      </c>
      <c r="I250" s="56"/>
      <c r="J250" s="56"/>
      <c r="K250" s="62">
        <f t="shared" si="11"/>
        <v>43.73631123652224</v>
      </c>
      <c r="L250" s="5"/>
    </row>
    <row r="251" spans="1:11" ht="15">
      <c r="A251" s="63"/>
      <c r="B251" s="64"/>
      <c r="C251" s="64"/>
      <c r="D251" s="64"/>
      <c r="E251" s="64"/>
      <c r="F251" s="64"/>
      <c r="G251" s="65"/>
      <c r="H251" s="65"/>
      <c r="I251" s="64"/>
      <c r="J251" s="64"/>
      <c r="K251" s="64"/>
    </row>
    <row r="252" spans="1:11" ht="31.5" customHeight="1">
      <c r="A252" s="119" t="s">
        <v>451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1:11" ht="6.75" customHeight="1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1:11" ht="34.5" customHeight="1">
      <c r="A254" s="114" t="s">
        <v>433</v>
      </c>
      <c r="B254" s="115"/>
      <c r="C254" s="115"/>
      <c r="D254" s="115"/>
      <c r="E254" s="115"/>
      <c r="F254" s="115"/>
      <c r="G254" s="115"/>
      <c r="H254" s="116"/>
      <c r="I254" s="59"/>
      <c r="J254" s="59"/>
      <c r="K254" s="95">
        <v>201</v>
      </c>
    </row>
    <row r="255" spans="1:11" ht="33.75" customHeight="1">
      <c r="A255" s="114" t="s">
        <v>434</v>
      </c>
      <c r="B255" s="115"/>
      <c r="C255" s="115"/>
      <c r="D255" s="115"/>
      <c r="E255" s="115"/>
      <c r="F255" s="115"/>
      <c r="G255" s="115"/>
      <c r="H255" s="116"/>
      <c r="I255" s="59"/>
      <c r="J255" s="59"/>
      <c r="K255" s="95">
        <v>41431</v>
      </c>
    </row>
    <row r="256" spans="1:11" ht="34.5" customHeight="1">
      <c r="A256" s="114" t="s">
        <v>435</v>
      </c>
      <c r="B256" s="115"/>
      <c r="C256" s="115"/>
      <c r="D256" s="115"/>
      <c r="E256" s="115"/>
      <c r="F256" s="115"/>
      <c r="G256" s="115"/>
      <c r="H256" s="116"/>
      <c r="I256" s="59"/>
      <c r="J256" s="59"/>
      <c r="K256" s="95">
        <v>2969</v>
      </c>
    </row>
    <row r="257" spans="1:11" ht="31.5" customHeight="1">
      <c r="A257" s="114" t="s">
        <v>436</v>
      </c>
      <c r="B257" s="115"/>
      <c r="C257" s="115"/>
      <c r="D257" s="115"/>
      <c r="E257" s="115"/>
      <c r="F257" s="115"/>
      <c r="G257" s="115"/>
      <c r="H257" s="116"/>
      <c r="I257" s="59"/>
      <c r="J257" s="59"/>
      <c r="K257" s="95">
        <v>303478</v>
      </c>
    </row>
  </sheetData>
  <sheetProtection/>
  <mergeCells count="23">
    <mergeCell ref="A257:H257"/>
    <mergeCell ref="G182:K182"/>
    <mergeCell ref="A252:K252"/>
    <mergeCell ref="A253:K253"/>
    <mergeCell ref="A254:H254"/>
    <mergeCell ref="A255:H255"/>
    <mergeCell ref="A256:H256"/>
    <mergeCell ref="H5:H7"/>
    <mergeCell ref="I5:J5"/>
    <mergeCell ref="K5:L7"/>
    <mergeCell ref="I6:I7"/>
    <mergeCell ref="J6:J7"/>
    <mergeCell ref="G8:K8"/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Pikalova</cp:lastModifiedBy>
  <cp:lastPrinted>2012-08-01T01:08:12Z</cp:lastPrinted>
  <dcterms:created xsi:type="dcterms:W3CDTF">2009-11-02T04:02:11Z</dcterms:created>
  <dcterms:modified xsi:type="dcterms:W3CDTF">2012-08-06T01:36:12Z</dcterms:modified>
  <cp:category/>
  <cp:version/>
  <cp:contentType/>
  <cp:contentStatus/>
</cp:coreProperties>
</file>